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525" windowWidth="14805" windowHeight="7590"/>
  </bookViews>
  <sheets>
    <sheet name="ცვლილება 2016" sheetId="4" r:id="rId1"/>
    <sheet name="ცვლილება დეტალური" sheetId="1" r:id="rId2"/>
    <sheet name="დეტალური შესრულება" sheetId="2" r:id="rId3"/>
    <sheet name="გაწეული ხარჯი სოცი-30.11" sheetId="3" r:id="rId4"/>
  </sheets>
  <externalReferences>
    <externalReference r:id="rId5"/>
  </externalReferences>
  <calcPr calcId="145621"/>
</workbook>
</file>

<file path=xl/calcChain.xml><?xml version="1.0" encoding="utf-8"?>
<calcChain xmlns="http://schemas.openxmlformats.org/spreadsheetml/2006/main">
  <c r="AD88" i="4" l="1"/>
  <c r="AD83" i="4"/>
  <c r="AC83" i="4"/>
  <c r="V139" i="4"/>
  <c r="W139" i="4" s="1"/>
  <c r="W83" i="4"/>
  <c r="V83" i="4"/>
  <c r="W149" i="4"/>
  <c r="W114" i="4"/>
  <c r="W106" i="4"/>
  <c r="W89" i="4"/>
  <c r="W35" i="4"/>
  <c r="W34" i="4"/>
  <c r="V149" i="4"/>
  <c r="V115" i="4"/>
  <c r="V114" i="4"/>
  <c r="V106" i="4"/>
  <c r="V89" i="4"/>
  <c r="V35" i="4"/>
  <c r="W154" i="4" l="1"/>
  <c r="Y148" i="4" l="1"/>
  <c r="Y147" i="4"/>
  <c r="Y146" i="4"/>
  <c r="Y145" i="4"/>
  <c r="Y144" i="4" s="1"/>
  <c r="Z144" i="4" s="1"/>
  <c r="Y115" i="4"/>
  <c r="Z70" i="4"/>
  <c r="Z75" i="4"/>
  <c r="Z76" i="4"/>
  <c r="Z71" i="4"/>
  <c r="Y70" i="4"/>
  <c r="Y83" i="4"/>
  <c r="Z83" i="4" s="1"/>
  <c r="G86" i="4" l="1"/>
  <c r="Q89" i="4"/>
  <c r="Z35" i="4" l="1"/>
  <c r="Y35" i="4"/>
  <c r="Y149" i="4"/>
  <c r="Z149" i="4"/>
  <c r="Z106" i="4" l="1"/>
  <c r="Y114" i="4"/>
  <c r="Z114" i="4" s="1"/>
  <c r="Y106" i="4"/>
  <c r="Y89" i="4"/>
  <c r="O68" i="3"/>
  <c r="N67" i="3"/>
  <c r="M67" i="3"/>
  <c r="L67" i="3"/>
  <c r="K67" i="3"/>
  <c r="J67" i="3"/>
  <c r="I67" i="3"/>
  <c r="H67" i="3"/>
  <c r="G67" i="3"/>
  <c r="F67" i="3"/>
  <c r="E67" i="3"/>
  <c r="D67" i="3"/>
  <c r="C67" i="3"/>
  <c r="B67" i="3"/>
  <c r="O67" i="3" s="1"/>
  <c r="O66" i="3"/>
  <c r="O65" i="3"/>
  <c r="N64" i="3"/>
  <c r="M64" i="3"/>
  <c r="L64" i="3"/>
  <c r="K64" i="3"/>
  <c r="J64" i="3"/>
  <c r="I64" i="3"/>
  <c r="H64" i="3"/>
  <c r="G64" i="3"/>
  <c r="F64" i="3"/>
  <c r="E64" i="3"/>
  <c r="D64" i="3"/>
  <c r="C64" i="3"/>
  <c r="B64" i="3"/>
  <c r="O64" i="3" s="1"/>
  <c r="O63" i="3"/>
  <c r="O62" i="3"/>
  <c r="O61" i="3"/>
  <c r="O60" i="3"/>
  <c r="N59" i="3"/>
  <c r="M59" i="3"/>
  <c r="L59" i="3"/>
  <c r="K59" i="3"/>
  <c r="J59" i="3"/>
  <c r="I59" i="3"/>
  <c r="H59" i="3"/>
  <c r="G59" i="3"/>
  <c r="F59" i="3"/>
  <c r="E59" i="3"/>
  <c r="D59" i="3"/>
  <c r="C59" i="3"/>
  <c r="B59" i="3"/>
  <c r="O59" i="3" s="1"/>
  <c r="O58" i="3"/>
  <c r="O57" i="3"/>
  <c r="O56" i="3"/>
  <c r="O55" i="3"/>
  <c r="N54" i="3"/>
  <c r="M54" i="3"/>
  <c r="L54" i="3"/>
  <c r="K54" i="3"/>
  <c r="J54" i="3"/>
  <c r="I54" i="3"/>
  <c r="H54" i="3"/>
  <c r="G54" i="3"/>
  <c r="F54" i="3"/>
  <c r="E54" i="3"/>
  <c r="D54" i="3"/>
  <c r="C54" i="3"/>
  <c r="B54" i="3"/>
  <c r="O54" i="3" s="1"/>
  <c r="O53" i="3"/>
  <c r="O52" i="3"/>
  <c r="O51" i="3"/>
  <c r="O50" i="3"/>
  <c r="O49" i="3"/>
  <c r="O48" i="3"/>
  <c r="N47" i="3"/>
  <c r="M47" i="3"/>
  <c r="L47" i="3"/>
  <c r="K47" i="3"/>
  <c r="J47" i="3"/>
  <c r="I47" i="3"/>
  <c r="H47" i="3"/>
  <c r="G47" i="3"/>
  <c r="F47" i="3"/>
  <c r="E47" i="3"/>
  <c r="D47" i="3"/>
  <c r="C47" i="3"/>
  <c r="B47" i="3"/>
  <c r="O47" i="3" s="1"/>
  <c r="O46" i="3"/>
  <c r="O45" i="3"/>
  <c r="O44" i="3"/>
  <c r="N43" i="3"/>
  <c r="M43" i="3"/>
  <c r="L43" i="3"/>
  <c r="K43" i="3"/>
  <c r="J43" i="3"/>
  <c r="I43" i="3"/>
  <c r="H43" i="3"/>
  <c r="G43" i="3"/>
  <c r="F43" i="3"/>
  <c r="E43" i="3"/>
  <c r="D43" i="3"/>
  <c r="C43" i="3"/>
  <c r="B43" i="3"/>
  <c r="O43" i="3" s="1"/>
  <c r="O42" i="3"/>
  <c r="O41" i="3"/>
  <c r="N40" i="3"/>
  <c r="M40" i="3"/>
  <c r="L40" i="3"/>
  <c r="K40" i="3"/>
  <c r="J40" i="3"/>
  <c r="I40" i="3"/>
  <c r="H40" i="3"/>
  <c r="G40" i="3"/>
  <c r="F40" i="3"/>
  <c r="E40" i="3"/>
  <c r="D40" i="3"/>
  <c r="C40" i="3"/>
  <c r="B40" i="3"/>
  <c r="O40" i="3" s="1"/>
  <c r="O39" i="3"/>
  <c r="O38" i="3"/>
  <c r="O37" i="3"/>
  <c r="O36" i="3"/>
  <c r="N35" i="3"/>
  <c r="M35" i="3"/>
  <c r="L35" i="3"/>
  <c r="K35" i="3"/>
  <c r="J35" i="3"/>
  <c r="I35" i="3"/>
  <c r="H35" i="3"/>
  <c r="G35" i="3"/>
  <c r="F35" i="3"/>
  <c r="E35" i="3"/>
  <c r="D35" i="3"/>
  <c r="C35" i="3"/>
  <c r="B35" i="3"/>
  <c r="O35" i="3" s="1"/>
  <c r="O34" i="3"/>
  <c r="N33" i="3"/>
  <c r="M33" i="3"/>
  <c r="L33" i="3"/>
  <c r="K33" i="3"/>
  <c r="J33" i="3"/>
  <c r="I33" i="3"/>
  <c r="H33" i="3"/>
  <c r="G33" i="3"/>
  <c r="F33" i="3"/>
  <c r="E33" i="3"/>
  <c r="D33" i="3"/>
  <c r="B33" i="3"/>
  <c r="O33" i="3" s="1"/>
  <c r="O32" i="3"/>
  <c r="O31" i="3"/>
  <c r="N30" i="3"/>
  <c r="M30" i="3"/>
  <c r="L30" i="3"/>
  <c r="K30" i="3"/>
  <c r="J30" i="3"/>
  <c r="I30" i="3"/>
  <c r="H30" i="3"/>
  <c r="G30" i="3"/>
  <c r="F30" i="3"/>
  <c r="E30" i="3"/>
  <c r="D30" i="3"/>
  <c r="C30" i="3"/>
  <c r="B30" i="3"/>
  <c r="O30" i="3" s="1"/>
  <c r="O29" i="3"/>
  <c r="O28" i="3"/>
  <c r="O27" i="3"/>
  <c r="O26" i="3"/>
  <c r="O25" i="3"/>
  <c r="O24" i="3"/>
  <c r="O23" i="3"/>
  <c r="N22" i="3"/>
  <c r="M22" i="3"/>
  <c r="L22" i="3"/>
  <c r="K22" i="3"/>
  <c r="J22" i="3"/>
  <c r="I22" i="3"/>
  <c r="H22" i="3"/>
  <c r="G22" i="3"/>
  <c r="F22" i="3"/>
  <c r="E22" i="3"/>
  <c r="D22" i="3"/>
  <c r="C22" i="3"/>
  <c r="B22" i="3"/>
  <c r="O22" i="3" s="1"/>
  <c r="O21" i="3"/>
  <c r="O20" i="3"/>
  <c r="O19" i="3"/>
  <c r="O18" i="3"/>
  <c r="N17" i="3"/>
  <c r="M17" i="3"/>
  <c r="L17" i="3"/>
  <c r="K17" i="3"/>
  <c r="J17" i="3"/>
  <c r="I17" i="3"/>
  <c r="H17" i="3"/>
  <c r="G17" i="3"/>
  <c r="F17" i="3"/>
  <c r="E17" i="3"/>
  <c r="D17" i="3"/>
  <c r="C17" i="3"/>
  <c r="B17" i="3"/>
  <c r="O17" i="3" s="1"/>
  <c r="O16" i="3"/>
  <c r="O15" i="3"/>
  <c r="O14" i="3"/>
  <c r="O13" i="3"/>
  <c r="N12" i="3"/>
  <c r="M12" i="3"/>
  <c r="L12" i="3"/>
  <c r="K12" i="3"/>
  <c r="J12" i="3"/>
  <c r="I12" i="3"/>
  <c r="H12" i="3"/>
  <c r="G12" i="3"/>
  <c r="F12" i="3"/>
  <c r="E12" i="3"/>
  <c r="D12" i="3"/>
  <c r="C12" i="3"/>
  <c r="B12" i="3"/>
  <c r="O12" i="3" s="1"/>
  <c r="O11" i="3"/>
  <c r="O10" i="3"/>
  <c r="N9" i="3"/>
  <c r="M9" i="3"/>
  <c r="L9" i="3"/>
  <c r="K9" i="3"/>
  <c r="J9" i="3"/>
  <c r="I9" i="3"/>
  <c r="H9" i="3"/>
  <c r="G9" i="3"/>
  <c r="F9" i="3"/>
  <c r="E9" i="3"/>
  <c r="D9" i="3"/>
  <c r="C9" i="3"/>
  <c r="B9" i="3"/>
  <c r="O9" i="3" s="1"/>
  <c r="O8" i="3"/>
  <c r="O7" i="3"/>
  <c r="O6" i="3"/>
  <c r="N5" i="3"/>
  <c r="M5" i="3"/>
  <c r="L5" i="3"/>
  <c r="K5" i="3"/>
  <c r="J5" i="3"/>
  <c r="I5" i="3"/>
  <c r="H5" i="3"/>
  <c r="G5" i="3"/>
  <c r="F5" i="3"/>
  <c r="E5" i="3"/>
  <c r="D5" i="3"/>
  <c r="C5" i="3"/>
  <c r="B5" i="3"/>
  <c r="O5" i="3" s="1"/>
  <c r="O4" i="3"/>
  <c r="N3" i="3"/>
  <c r="M3" i="3"/>
  <c r="L3" i="3"/>
  <c r="K3" i="3"/>
  <c r="J3" i="3"/>
  <c r="I3" i="3"/>
  <c r="H3" i="3"/>
  <c r="G3" i="3"/>
  <c r="F3" i="3"/>
  <c r="E3" i="3"/>
  <c r="D3" i="3"/>
  <c r="B3" i="3"/>
  <c r="O3" i="3" s="1"/>
  <c r="Z89" i="4" l="1"/>
  <c r="S134" i="4" l="1"/>
  <c r="S132" i="4" s="1"/>
  <c r="S61" i="4" l="1"/>
  <c r="S62" i="4"/>
  <c r="S63" i="4"/>
  <c r="S64" i="4"/>
  <c r="S65" i="4"/>
  <c r="S66" i="4"/>
  <c r="S67" i="4"/>
  <c r="S68" i="4"/>
  <c r="S69" i="4"/>
  <c r="S60" i="4"/>
  <c r="S15" i="4"/>
  <c r="T82" i="4"/>
  <c r="S98" i="4"/>
  <c r="S145" i="4"/>
  <c r="T10" i="4"/>
  <c r="S144" i="4"/>
  <c r="S97" i="4"/>
  <c r="S77" i="4"/>
  <c r="S49" i="4"/>
  <c r="S35" i="4"/>
  <c r="S29" i="4"/>
  <c r="S20" i="4"/>
  <c r="S10" i="4"/>
  <c r="P137" i="4"/>
  <c r="P135" i="4"/>
  <c r="T97" i="4"/>
  <c r="S52" i="4"/>
  <c r="S51" i="4"/>
  <c r="S38" i="4"/>
  <c r="S36" i="4"/>
  <c r="S138" i="4"/>
  <c r="P134" i="4"/>
  <c r="S101" i="4"/>
  <c r="S99" i="4"/>
  <c r="S100" i="4"/>
  <c r="S59" i="4" l="1"/>
  <c r="T132" i="4"/>
  <c r="T77" i="4"/>
  <c r="Q63" i="4"/>
  <c r="S53" i="4"/>
  <c r="T49" i="4"/>
  <c r="S50" i="4"/>
  <c r="T41" i="4"/>
  <c r="T29" i="4"/>
  <c r="T31" i="4"/>
  <c r="T20" i="4"/>
  <c r="T22" i="4"/>
  <c r="T23" i="4"/>
  <c r="T28" i="4"/>
  <c r="T15" i="4"/>
  <c r="T18" i="4"/>
  <c r="T16" i="4"/>
  <c r="Q10" i="4"/>
  <c r="T12" i="4"/>
  <c r="T11" i="4"/>
  <c r="T144" i="4"/>
  <c r="S137" i="4"/>
  <c r="S135" i="4"/>
  <c r="S133" i="4"/>
  <c r="S119" i="4"/>
  <c r="S103" i="4"/>
  <c r="S102" i="4"/>
  <c r="T59" i="4"/>
  <c r="S48" i="4"/>
  <c r="S40" i="4"/>
  <c r="I149" i="4" l="1"/>
  <c r="I144" i="4"/>
  <c r="I139" i="4"/>
  <c r="I132" i="4"/>
  <c r="I119" i="4"/>
  <c r="I114" i="4"/>
  <c r="I106" i="4"/>
  <c r="I97" i="4"/>
  <c r="I89" i="4"/>
  <c r="I83" i="4"/>
  <c r="I77" i="4"/>
  <c r="I70" i="4"/>
  <c r="I59" i="4"/>
  <c r="I49" i="4"/>
  <c r="I35" i="4"/>
  <c r="I33" i="4"/>
  <c r="I29" i="4"/>
  <c r="I20" i="4"/>
  <c r="I15" i="4"/>
  <c r="I10" i="4"/>
  <c r="E88" i="4" l="1"/>
  <c r="E9" i="4"/>
  <c r="E7" i="4" s="1"/>
  <c r="M36" i="4"/>
  <c r="P118" i="4" l="1"/>
  <c r="P117" i="4"/>
  <c r="P116" i="4"/>
  <c r="P115" i="4"/>
  <c r="P114" i="4" s="1"/>
  <c r="M144" i="4"/>
  <c r="P145" i="4"/>
  <c r="P144" i="4" s="1"/>
  <c r="P136" i="4"/>
  <c r="P138" i="4"/>
  <c r="P99" i="4"/>
  <c r="P100" i="4"/>
  <c r="P101" i="4"/>
  <c r="P102" i="4"/>
  <c r="P98" i="4"/>
  <c r="P82" i="4"/>
  <c r="P51" i="4"/>
  <c r="P52" i="4"/>
  <c r="P53" i="4"/>
  <c r="P50" i="4"/>
  <c r="P38" i="4"/>
  <c r="P37" i="4"/>
  <c r="P36" i="4"/>
  <c r="Q31" i="4"/>
  <c r="Q22" i="4"/>
  <c r="Q23" i="4"/>
  <c r="Q28" i="4"/>
  <c r="Q18" i="4"/>
  <c r="Q16" i="4"/>
  <c r="Q12" i="4"/>
  <c r="Q11" i="4"/>
  <c r="P10" i="4"/>
  <c r="Q144" i="4"/>
  <c r="P119" i="4"/>
  <c r="P103" i="4"/>
  <c r="P97" i="4"/>
  <c r="P81" i="4"/>
  <c r="P80" i="4"/>
  <c r="P79" i="4"/>
  <c r="P78" i="4"/>
  <c r="P77" i="4" s="1"/>
  <c r="P49" i="4"/>
  <c r="P29" i="4"/>
  <c r="P20" i="4"/>
  <c r="P15" i="4"/>
  <c r="M151" i="4" l="1"/>
  <c r="M150" i="4"/>
  <c r="M149" i="4" s="1"/>
  <c r="M136" i="4"/>
  <c r="M138" i="4"/>
  <c r="M134" i="4"/>
  <c r="M137" i="4"/>
  <c r="M133" i="4"/>
  <c r="M116" i="4"/>
  <c r="M117" i="4"/>
  <c r="M118" i="4"/>
  <c r="M115" i="4"/>
  <c r="M108" i="4"/>
  <c r="M109" i="4"/>
  <c r="M110" i="4"/>
  <c r="M111" i="4"/>
  <c r="M112" i="4"/>
  <c r="M113" i="4"/>
  <c r="M107" i="4"/>
  <c r="M99" i="4"/>
  <c r="M100" i="4"/>
  <c r="M101" i="4"/>
  <c r="M102" i="4"/>
  <c r="M98" i="4"/>
  <c r="M91" i="4"/>
  <c r="M92" i="4"/>
  <c r="M93" i="4"/>
  <c r="M94" i="4"/>
  <c r="M95" i="4"/>
  <c r="M96" i="4"/>
  <c r="M90" i="4"/>
  <c r="M89" i="4" s="1"/>
  <c r="M79" i="4"/>
  <c r="M80" i="4"/>
  <c r="M81" i="4"/>
  <c r="M82" i="4"/>
  <c r="M78" i="4"/>
  <c r="M72" i="4"/>
  <c r="M73" i="4"/>
  <c r="M74" i="4"/>
  <c r="M75" i="4"/>
  <c r="M76" i="4"/>
  <c r="M71" i="4"/>
  <c r="M61" i="4"/>
  <c r="M62" i="4"/>
  <c r="M63" i="4"/>
  <c r="M64" i="4"/>
  <c r="M65" i="4"/>
  <c r="M67" i="4"/>
  <c r="M68" i="4"/>
  <c r="M69" i="4"/>
  <c r="M60" i="4"/>
  <c r="M51" i="4"/>
  <c r="M52" i="4"/>
  <c r="M53" i="4"/>
  <c r="M50" i="4"/>
  <c r="M37" i="4"/>
  <c r="M38" i="4"/>
  <c r="M39" i="4"/>
  <c r="M40" i="4"/>
  <c r="M41" i="4"/>
  <c r="M48" i="4"/>
  <c r="N31" i="4"/>
  <c r="N22" i="4"/>
  <c r="N23" i="4"/>
  <c r="N28" i="4"/>
  <c r="N18" i="4"/>
  <c r="N16" i="4"/>
  <c r="N12" i="4"/>
  <c r="N11" i="4"/>
  <c r="J151" i="4"/>
  <c r="J150" i="4"/>
  <c r="J146" i="4"/>
  <c r="J147" i="4"/>
  <c r="J148" i="4"/>
  <c r="J145" i="4"/>
  <c r="J141" i="4"/>
  <c r="J142" i="4"/>
  <c r="J143" i="4"/>
  <c r="J140" i="4"/>
  <c r="J134" i="4"/>
  <c r="J135" i="4"/>
  <c r="J136" i="4"/>
  <c r="J137" i="4"/>
  <c r="J138" i="4"/>
  <c r="J133" i="4"/>
  <c r="P133" i="4" s="1"/>
  <c r="P132" i="4" s="1"/>
  <c r="Q132" i="4" s="1"/>
  <c r="J116" i="4"/>
  <c r="J117" i="4"/>
  <c r="J118" i="4"/>
  <c r="J115" i="4"/>
  <c r="J108" i="4"/>
  <c r="J109" i="4"/>
  <c r="J110" i="4"/>
  <c r="J111" i="4"/>
  <c r="J112" i="4"/>
  <c r="J113" i="4"/>
  <c r="J107" i="4"/>
  <c r="J99" i="4"/>
  <c r="J100" i="4"/>
  <c r="J101" i="4"/>
  <c r="J102" i="4"/>
  <c r="J98" i="4"/>
  <c r="J91" i="4"/>
  <c r="J92" i="4"/>
  <c r="J93" i="4"/>
  <c r="J94" i="4"/>
  <c r="J95" i="4"/>
  <c r="J96" i="4"/>
  <c r="J90" i="4"/>
  <c r="J82" i="4"/>
  <c r="J72" i="4"/>
  <c r="J73" i="4"/>
  <c r="J74" i="4"/>
  <c r="J75" i="4"/>
  <c r="J76" i="4"/>
  <c r="J71" i="4"/>
  <c r="J61" i="4"/>
  <c r="J62" i="4"/>
  <c r="J63" i="4"/>
  <c r="J64" i="4"/>
  <c r="J65" i="4"/>
  <c r="J67" i="4"/>
  <c r="J68" i="4"/>
  <c r="J69" i="4"/>
  <c r="J60" i="4"/>
  <c r="J51" i="4"/>
  <c r="J52" i="4"/>
  <c r="J53" i="4"/>
  <c r="J50" i="4"/>
  <c r="K31" i="4"/>
  <c r="K22" i="4"/>
  <c r="K23" i="4"/>
  <c r="K28" i="4"/>
  <c r="K18" i="4"/>
  <c r="K16" i="4"/>
  <c r="K12" i="4"/>
  <c r="K11" i="4"/>
  <c r="J48" i="4"/>
  <c r="P48" i="4" s="1"/>
  <c r="J37" i="4"/>
  <c r="J38" i="4"/>
  <c r="J39" i="4"/>
  <c r="P39" i="4" s="1"/>
  <c r="P35" i="4" s="1"/>
  <c r="J40" i="4"/>
  <c r="P40" i="4" s="1"/>
  <c r="J41" i="4"/>
  <c r="P41" i="4" s="1"/>
  <c r="M140" i="4"/>
  <c r="M139" i="4" s="1"/>
  <c r="M119" i="4"/>
  <c r="M114" i="4"/>
  <c r="M106" i="4"/>
  <c r="M103" i="4"/>
  <c r="M97" i="4"/>
  <c r="M77" i="4"/>
  <c r="M70" i="4"/>
  <c r="M49" i="4"/>
  <c r="M35" i="4"/>
  <c r="M33" i="4"/>
  <c r="M29" i="4"/>
  <c r="M20" i="4"/>
  <c r="M15" i="4"/>
  <c r="M10" i="4"/>
  <c r="J149" i="4"/>
  <c r="J139" i="4"/>
  <c r="J132" i="4"/>
  <c r="J119" i="4"/>
  <c r="J114" i="4"/>
  <c r="J103" i="4"/>
  <c r="J97" i="4"/>
  <c r="J89" i="4"/>
  <c r="J77" i="4"/>
  <c r="J49" i="4"/>
  <c r="J33" i="4"/>
  <c r="J29" i="4"/>
  <c r="J20" i="4"/>
  <c r="J15" i="4"/>
  <c r="J10" i="4"/>
  <c r="J70" i="4" l="1"/>
  <c r="J106" i="4"/>
  <c r="N144" i="4" l="1"/>
  <c r="L145" i="2"/>
  <c r="M145" i="2"/>
  <c r="J145" i="2"/>
  <c r="K115" i="2"/>
  <c r="K97" i="2"/>
  <c r="L97" i="2"/>
  <c r="L100" i="2"/>
  <c r="L91" i="2"/>
  <c r="H137" i="4"/>
  <c r="G149" i="4" l="1"/>
  <c r="F149" i="4"/>
  <c r="G144" i="4"/>
  <c r="K144" i="4" s="1"/>
  <c r="F144" i="4"/>
  <c r="G139" i="4"/>
  <c r="F139" i="4"/>
  <c r="G132" i="4"/>
  <c r="K132" i="4" s="1"/>
  <c r="F132" i="4"/>
  <c r="G119" i="4"/>
  <c r="F119" i="4"/>
  <c r="G114" i="4"/>
  <c r="Q114" i="4" s="1"/>
  <c r="F114" i="4"/>
  <c r="G106" i="4"/>
  <c r="F106" i="4"/>
  <c r="G103" i="4"/>
  <c r="F103" i="4"/>
  <c r="G97" i="4"/>
  <c r="Q97" i="4" s="1"/>
  <c r="F97" i="4"/>
  <c r="G89" i="4"/>
  <c r="G88" i="4" s="1"/>
  <c r="F89" i="4"/>
  <c r="F88" i="4" s="1"/>
  <c r="G87" i="4"/>
  <c r="G85" i="4"/>
  <c r="G84" i="4"/>
  <c r="F83" i="4"/>
  <c r="G77" i="4"/>
  <c r="Q77" i="4" s="1"/>
  <c r="F77" i="4"/>
  <c r="G70" i="4"/>
  <c r="F70" i="4"/>
  <c r="G66" i="4"/>
  <c r="P59" i="4" s="1"/>
  <c r="Q59" i="4" s="1"/>
  <c r="G59" i="4"/>
  <c r="F59" i="4"/>
  <c r="G49" i="4"/>
  <c r="Q49" i="4" s="1"/>
  <c r="F49" i="4"/>
  <c r="G35" i="4"/>
  <c r="F35" i="4"/>
  <c r="G34" i="4"/>
  <c r="Z34" i="4" s="1"/>
  <c r="G33" i="4"/>
  <c r="G29" i="4"/>
  <c r="Q29" i="4" s="1"/>
  <c r="F29" i="4"/>
  <c r="G25" i="4"/>
  <c r="G20" i="4" s="1"/>
  <c r="Q20" i="4" s="1"/>
  <c r="F20" i="4"/>
  <c r="G15" i="4"/>
  <c r="Q15" i="4" s="1"/>
  <c r="F15" i="4"/>
  <c r="G10" i="4"/>
  <c r="F10" i="4"/>
  <c r="F9" i="4" s="1"/>
  <c r="F7" i="4" s="1"/>
  <c r="J151" i="1"/>
  <c r="J150" i="1"/>
  <c r="J149" i="1"/>
  <c r="K149" i="1" s="1"/>
  <c r="F149" i="1"/>
  <c r="E149" i="1"/>
  <c r="J148" i="1"/>
  <c r="J147" i="1"/>
  <c r="J146" i="1"/>
  <c r="J145" i="1"/>
  <c r="J144" i="1"/>
  <c r="K144" i="1" s="1"/>
  <c r="F144" i="1"/>
  <c r="E144" i="1"/>
  <c r="J143" i="1"/>
  <c r="J142" i="1"/>
  <c r="J141" i="1"/>
  <c r="J140" i="1"/>
  <c r="L140" i="1" s="1"/>
  <c r="G140" i="1"/>
  <c r="J139" i="1"/>
  <c r="K139" i="1" s="1"/>
  <c r="F139" i="1"/>
  <c r="E139" i="1"/>
  <c r="J138" i="1"/>
  <c r="L138" i="1" s="1"/>
  <c r="G138" i="1"/>
  <c r="J137" i="1"/>
  <c r="J136" i="1"/>
  <c r="J135" i="1"/>
  <c r="J134" i="1"/>
  <c r="J133" i="1"/>
  <c r="J132" i="1"/>
  <c r="L132" i="1" s="1"/>
  <c r="F132" i="1"/>
  <c r="E132" i="1"/>
  <c r="F119" i="1"/>
  <c r="E119" i="1"/>
  <c r="J118" i="1"/>
  <c r="J117" i="1"/>
  <c r="L117" i="1" s="1"/>
  <c r="G117" i="1"/>
  <c r="J116" i="1"/>
  <c r="J115" i="1"/>
  <c r="J114" i="1"/>
  <c r="K114" i="1" s="1"/>
  <c r="F114" i="1"/>
  <c r="E114" i="1"/>
  <c r="J113" i="1"/>
  <c r="J112" i="1"/>
  <c r="J111" i="1"/>
  <c r="J110" i="1"/>
  <c r="J109" i="1"/>
  <c r="L109" i="1" s="1"/>
  <c r="G109" i="1"/>
  <c r="J108" i="1"/>
  <c r="J107" i="1"/>
  <c r="J106" i="1"/>
  <c r="K106" i="1" s="1"/>
  <c r="F106" i="1"/>
  <c r="E106" i="1"/>
  <c r="F103" i="1"/>
  <c r="E103" i="1"/>
  <c r="J102" i="1"/>
  <c r="J101" i="1"/>
  <c r="J100" i="1"/>
  <c r="L100" i="1" s="1"/>
  <c r="G100" i="1"/>
  <c r="J99" i="1"/>
  <c r="J98" i="1"/>
  <c r="J97" i="1"/>
  <c r="K97" i="1" s="1"/>
  <c r="F97" i="1"/>
  <c r="E97" i="1"/>
  <c r="J96" i="1"/>
  <c r="J95" i="1"/>
  <c r="J94" i="1"/>
  <c r="J93" i="1"/>
  <c r="G93" i="1"/>
  <c r="L93" i="1" s="1"/>
  <c r="J92" i="1"/>
  <c r="J91" i="1"/>
  <c r="J90" i="1"/>
  <c r="J89" i="1"/>
  <c r="K89" i="1" s="1"/>
  <c r="F89" i="1"/>
  <c r="E89" i="1"/>
  <c r="F87" i="1"/>
  <c r="J87" i="1" s="1"/>
  <c r="G86" i="1"/>
  <c r="F86" i="1"/>
  <c r="J86" i="1" s="1"/>
  <c r="L86" i="1" s="1"/>
  <c r="F85" i="1"/>
  <c r="J85" i="1" s="1"/>
  <c r="F84" i="1"/>
  <c r="J84" i="1" s="1"/>
  <c r="J83" i="1" s="1"/>
  <c r="F83" i="1"/>
  <c r="E83" i="1"/>
  <c r="K82" i="1"/>
  <c r="G81" i="1"/>
  <c r="L81" i="1" s="1"/>
  <c r="J77" i="1"/>
  <c r="L77" i="1" s="1"/>
  <c r="F77" i="1"/>
  <c r="E77" i="1"/>
  <c r="J76" i="1"/>
  <c r="J75" i="1"/>
  <c r="J74" i="1"/>
  <c r="L73" i="1"/>
  <c r="J73" i="1"/>
  <c r="J72" i="1"/>
  <c r="J71" i="1"/>
  <c r="J70" i="1"/>
  <c r="L70" i="1" s="1"/>
  <c r="F70" i="1"/>
  <c r="E70" i="1"/>
  <c r="F66" i="1"/>
  <c r="L63" i="1"/>
  <c r="K63" i="1"/>
  <c r="J62" i="1"/>
  <c r="L62" i="1" s="1"/>
  <c r="J61" i="1"/>
  <c r="J59" i="1"/>
  <c r="K59" i="1" s="1"/>
  <c r="G59" i="1"/>
  <c r="F59" i="1"/>
  <c r="E59" i="1"/>
  <c r="J53" i="1"/>
  <c r="J52" i="1"/>
  <c r="J51" i="1"/>
  <c r="K51" i="1" s="1"/>
  <c r="L50" i="1"/>
  <c r="K50" i="1"/>
  <c r="J49" i="1"/>
  <c r="K49" i="1" s="1"/>
  <c r="F49" i="1"/>
  <c r="E49" i="1"/>
  <c r="J38" i="1"/>
  <c r="K37" i="1"/>
  <c r="J36" i="1"/>
  <c r="J35" i="1"/>
  <c r="F35" i="1"/>
  <c r="K35" i="1" s="1"/>
  <c r="E35" i="1"/>
  <c r="F34" i="1"/>
  <c r="J34" i="1" s="1"/>
  <c r="F33" i="1"/>
  <c r="G32" i="1"/>
  <c r="L32" i="1" s="1"/>
  <c r="J29" i="1"/>
  <c r="L29" i="1" s="1"/>
  <c r="F29" i="1"/>
  <c r="E29" i="1"/>
  <c r="L28" i="1"/>
  <c r="L25" i="1"/>
  <c r="F25" i="1"/>
  <c r="L24" i="1"/>
  <c r="L23" i="1"/>
  <c r="L22" i="1"/>
  <c r="J20" i="1"/>
  <c r="K20" i="1" s="1"/>
  <c r="F20" i="1"/>
  <c r="E20" i="1"/>
  <c r="L18" i="1"/>
  <c r="L17" i="1"/>
  <c r="J15" i="1"/>
  <c r="L15" i="1" s="1"/>
  <c r="F15" i="1"/>
  <c r="E15" i="1"/>
  <c r="L13" i="1"/>
  <c r="G13" i="1"/>
  <c r="J10" i="1"/>
  <c r="K10" i="1" s="1"/>
  <c r="F10" i="1"/>
  <c r="E10" i="1"/>
  <c r="L151" i="2"/>
  <c r="M151" i="2" s="1"/>
  <c r="L150" i="2"/>
  <c r="M150" i="2" s="1"/>
  <c r="K149" i="2"/>
  <c r="J149" i="2"/>
  <c r="L149" i="2" s="1"/>
  <c r="F149" i="2"/>
  <c r="H149" i="2" s="1"/>
  <c r="E149" i="2"/>
  <c r="L148" i="2"/>
  <c r="M148" i="2" s="1"/>
  <c r="L147" i="2"/>
  <c r="M147" i="2" s="1"/>
  <c r="L146" i="2"/>
  <c r="M146" i="2" s="1"/>
  <c r="K144" i="2"/>
  <c r="J144" i="2"/>
  <c r="L144" i="2" s="1"/>
  <c r="H144" i="2"/>
  <c r="F144" i="2"/>
  <c r="E144" i="2"/>
  <c r="L143" i="2"/>
  <c r="M143" i="2" s="1"/>
  <c r="L142" i="2"/>
  <c r="M142" i="2" s="1"/>
  <c r="L141" i="2"/>
  <c r="M141" i="2" s="1"/>
  <c r="L140" i="2"/>
  <c r="M140" i="2" s="1"/>
  <c r="K139" i="2"/>
  <c r="J139" i="2"/>
  <c r="L139" i="2" s="1"/>
  <c r="H139" i="2"/>
  <c r="F139" i="2"/>
  <c r="E139" i="2"/>
  <c r="L138" i="2"/>
  <c r="M138" i="2" s="1"/>
  <c r="K138" i="2"/>
  <c r="M137" i="2"/>
  <c r="L137" i="2"/>
  <c r="M136" i="2"/>
  <c r="L136" i="2"/>
  <c r="M135" i="2"/>
  <c r="L135" i="2"/>
  <c r="M134" i="2"/>
  <c r="L134" i="2"/>
  <c r="M133" i="2"/>
  <c r="L133" i="2"/>
  <c r="K132" i="2"/>
  <c r="J132" i="2"/>
  <c r="L132" i="2" s="1"/>
  <c r="F132" i="2"/>
  <c r="H132" i="2" s="1"/>
  <c r="E132" i="2"/>
  <c r="K131" i="2"/>
  <c r="L131" i="2" s="1"/>
  <c r="M131" i="2" s="1"/>
  <c r="L130" i="2"/>
  <c r="M130" i="2" s="1"/>
  <c r="L129" i="2"/>
  <c r="M129" i="2" s="1"/>
  <c r="L128" i="2"/>
  <c r="M128" i="2" s="1"/>
  <c r="L127" i="2"/>
  <c r="M127" i="2" s="1"/>
  <c r="L126" i="2"/>
  <c r="M126" i="2" s="1"/>
  <c r="L125" i="2"/>
  <c r="M125" i="2" s="1"/>
  <c r="L124" i="2"/>
  <c r="M124" i="2" s="1"/>
  <c r="L123" i="2"/>
  <c r="M123" i="2" s="1"/>
  <c r="L122" i="2"/>
  <c r="M122" i="2" s="1"/>
  <c r="L121" i="2"/>
  <c r="M121" i="2" s="1"/>
  <c r="L120" i="2"/>
  <c r="M120" i="2" s="1"/>
  <c r="K119" i="2"/>
  <c r="J119" i="2"/>
  <c r="L119" i="2" s="1"/>
  <c r="H119" i="2"/>
  <c r="F119" i="2"/>
  <c r="E119" i="2"/>
  <c r="L118" i="2"/>
  <c r="M118" i="2" s="1"/>
  <c r="K118" i="2"/>
  <c r="M117" i="2"/>
  <c r="L117" i="2"/>
  <c r="M116" i="2"/>
  <c r="L116" i="2"/>
  <c r="L115" i="2"/>
  <c r="M115" i="2" s="1"/>
  <c r="K114" i="2"/>
  <c r="J114" i="2"/>
  <c r="F114" i="2"/>
  <c r="H114" i="2" s="1"/>
  <c r="E114" i="2"/>
  <c r="K113" i="2"/>
  <c r="L113" i="2" s="1"/>
  <c r="M113" i="2" s="1"/>
  <c r="L112" i="2"/>
  <c r="M112" i="2" s="1"/>
  <c r="L111" i="2"/>
  <c r="M111" i="2" s="1"/>
  <c r="L110" i="2"/>
  <c r="M110" i="2" s="1"/>
  <c r="L109" i="2"/>
  <c r="M109" i="2" s="1"/>
  <c r="L108" i="2"/>
  <c r="M108" i="2" s="1"/>
  <c r="L107" i="2"/>
  <c r="M107" i="2" s="1"/>
  <c r="K106" i="2"/>
  <c r="J106" i="2"/>
  <c r="L106" i="2" s="1"/>
  <c r="H106" i="2"/>
  <c r="F106" i="2"/>
  <c r="E106" i="2"/>
  <c r="L104" i="2"/>
  <c r="K103" i="2"/>
  <c r="J103" i="2"/>
  <c r="L103" i="2" s="1"/>
  <c r="H103" i="2"/>
  <c r="F103" i="2"/>
  <c r="E103" i="2"/>
  <c r="L102" i="2"/>
  <c r="M102" i="2" s="1"/>
  <c r="K102" i="2"/>
  <c r="M101" i="2"/>
  <c r="L101" i="2"/>
  <c r="M100" i="2"/>
  <c r="N101" i="2" s="1"/>
  <c r="N102" i="2" s="1"/>
  <c r="M99" i="2"/>
  <c r="L99" i="2"/>
  <c r="M98" i="2"/>
  <c r="L98" i="2"/>
  <c r="J97" i="2"/>
  <c r="F97" i="2"/>
  <c r="H97" i="2" s="1"/>
  <c r="E97" i="2"/>
  <c r="M96" i="2"/>
  <c r="L96" i="2"/>
  <c r="M95" i="2"/>
  <c r="L95" i="2"/>
  <c r="M94" i="2"/>
  <c r="L94" i="2"/>
  <c r="M93" i="2"/>
  <c r="L93" i="2"/>
  <c r="M92" i="2"/>
  <c r="L92" i="2"/>
  <c r="M91" i="2"/>
  <c r="M90" i="2"/>
  <c r="L90" i="2"/>
  <c r="K89" i="2"/>
  <c r="J89" i="2"/>
  <c r="F89" i="2"/>
  <c r="H89" i="2" s="1"/>
  <c r="E89" i="2"/>
  <c r="K87" i="2"/>
  <c r="L87" i="2" s="1"/>
  <c r="M87" i="2" s="1"/>
  <c r="F87" i="2"/>
  <c r="L86" i="2"/>
  <c r="F86" i="2"/>
  <c r="M86" i="2" s="1"/>
  <c r="L85" i="2"/>
  <c r="F85" i="2"/>
  <c r="M85" i="2" s="1"/>
  <c r="L84" i="2"/>
  <c r="F84" i="2"/>
  <c r="M84" i="2" s="1"/>
  <c r="K83" i="2"/>
  <c r="J83" i="2"/>
  <c r="L83" i="2" s="1"/>
  <c r="H83" i="2"/>
  <c r="F83" i="2"/>
  <c r="E83" i="2"/>
  <c r="L82" i="2"/>
  <c r="M82" i="2" s="1"/>
  <c r="L81" i="2"/>
  <c r="M81" i="2" s="1"/>
  <c r="L80" i="2"/>
  <c r="M80" i="2" s="1"/>
  <c r="L79" i="2"/>
  <c r="M79" i="2" s="1"/>
  <c r="L78" i="2"/>
  <c r="M78" i="2" s="1"/>
  <c r="K77" i="2"/>
  <c r="F77" i="2"/>
  <c r="H77" i="2" s="1"/>
  <c r="E77" i="2"/>
  <c r="M76" i="2"/>
  <c r="L76" i="2"/>
  <c r="M75" i="2"/>
  <c r="L75" i="2"/>
  <c r="K74" i="2"/>
  <c r="L74" i="2" s="1"/>
  <c r="M74" i="2" s="1"/>
  <c r="L73" i="2"/>
  <c r="M73" i="2" s="1"/>
  <c r="L72" i="2"/>
  <c r="M72" i="2" s="1"/>
  <c r="L71" i="2"/>
  <c r="M71" i="2" s="1"/>
  <c r="K70" i="2"/>
  <c r="J70" i="2"/>
  <c r="L70" i="2" s="1"/>
  <c r="H70" i="2"/>
  <c r="F70" i="2"/>
  <c r="E70" i="2"/>
  <c r="L68" i="2"/>
  <c r="M68" i="2" s="1"/>
  <c r="K68" i="2"/>
  <c r="K67" i="2"/>
  <c r="L66" i="2"/>
  <c r="M66" i="2" s="1"/>
  <c r="I66" i="2"/>
  <c r="F66" i="2"/>
  <c r="L64" i="2"/>
  <c r="M64" i="2" s="1"/>
  <c r="I63" i="2"/>
  <c r="L63" i="2" s="1"/>
  <c r="L62" i="2"/>
  <c r="M62" i="2" s="1"/>
  <c r="L61" i="2"/>
  <c r="M61" i="2" s="1"/>
  <c r="L60" i="2"/>
  <c r="M60" i="2" s="1"/>
  <c r="K59" i="2"/>
  <c r="J59" i="2"/>
  <c r="L59" i="2" s="1"/>
  <c r="G59" i="2"/>
  <c r="F59" i="2"/>
  <c r="H59" i="2" s="1"/>
  <c r="E59" i="2"/>
  <c r="M53" i="2"/>
  <c r="L53" i="2"/>
  <c r="M52" i="2"/>
  <c r="L52" i="2"/>
  <c r="M51" i="2"/>
  <c r="L51" i="2"/>
  <c r="L50" i="2"/>
  <c r="M50" i="2" s="1"/>
  <c r="K49" i="2"/>
  <c r="J49" i="2"/>
  <c r="L49" i="2" s="1"/>
  <c r="F49" i="2"/>
  <c r="H49" i="2" s="1"/>
  <c r="E49" i="2"/>
  <c r="L41" i="2"/>
  <c r="H41" i="2"/>
  <c r="M41" i="2" s="1"/>
  <c r="K39" i="2"/>
  <c r="I39" i="2"/>
  <c r="L39" i="2" s="1"/>
  <c r="H39" i="2"/>
  <c r="L38" i="2"/>
  <c r="M38" i="2" s="1"/>
  <c r="L36" i="2"/>
  <c r="M36" i="2" s="1"/>
  <c r="K35" i="2"/>
  <c r="J35" i="2"/>
  <c r="L35" i="2" s="1"/>
  <c r="F35" i="2"/>
  <c r="H35" i="2" s="1"/>
  <c r="E35" i="2"/>
  <c r="L34" i="2"/>
  <c r="F34" i="2"/>
  <c r="H34" i="2" s="1"/>
  <c r="M34" i="2" s="1"/>
  <c r="L33" i="2"/>
  <c r="F33" i="2"/>
  <c r="M33" i="2" s="1"/>
  <c r="L32" i="2"/>
  <c r="M32" i="2" s="1"/>
  <c r="L31" i="2"/>
  <c r="M31" i="2" s="1"/>
  <c r="L30" i="2"/>
  <c r="M30" i="2" s="1"/>
  <c r="K29" i="2"/>
  <c r="J29" i="2"/>
  <c r="H29" i="2"/>
  <c r="F29" i="2"/>
  <c r="E29" i="2"/>
  <c r="L28" i="2"/>
  <c r="M28" i="2" s="1"/>
  <c r="L27" i="2"/>
  <c r="M27" i="2" s="1"/>
  <c r="L26" i="2"/>
  <c r="M26" i="2" s="1"/>
  <c r="K25" i="2"/>
  <c r="J25" i="2"/>
  <c r="L25" i="2" s="1"/>
  <c r="L20" i="2" s="1"/>
  <c r="F25" i="2"/>
  <c r="M24" i="2"/>
  <c r="L24" i="2"/>
  <c r="M23" i="2"/>
  <c r="L23" i="2"/>
  <c r="M22" i="2"/>
  <c r="L22" i="2"/>
  <c r="M21" i="2"/>
  <c r="L21" i="2"/>
  <c r="K20" i="2"/>
  <c r="J20" i="2"/>
  <c r="F20" i="2"/>
  <c r="H20" i="2" s="1"/>
  <c r="E20" i="2"/>
  <c r="M19" i="2"/>
  <c r="L19" i="2"/>
  <c r="M18" i="2"/>
  <c r="L18" i="2"/>
  <c r="M17" i="2"/>
  <c r="L17" i="2"/>
  <c r="M16" i="2"/>
  <c r="L16" i="2"/>
  <c r="L15" i="2"/>
  <c r="K15" i="2"/>
  <c r="J15" i="2"/>
  <c r="F15" i="2"/>
  <c r="H15" i="2" s="1"/>
  <c r="E15" i="2"/>
  <c r="M14" i="2"/>
  <c r="L14" i="2"/>
  <c r="M13" i="2"/>
  <c r="L13" i="2"/>
  <c r="M12" i="2"/>
  <c r="L12" i="2"/>
  <c r="M11" i="2"/>
  <c r="L11" i="2"/>
  <c r="L10" i="2"/>
  <c r="K10" i="2"/>
  <c r="J10" i="2"/>
  <c r="F10" i="2"/>
  <c r="H10" i="2" s="1"/>
  <c r="E10" i="2"/>
  <c r="E9" i="2"/>
  <c r="E7" i="2" s="1"/>
  <c r="N35" i="4" l="1"/>
  <c r="Q35" i="4"/>
  <c r="Q152" i="4" s="1"/>
  <c r="N20" i="4"/>
  <c r="K20" i="4"/>
  <c r="K10" i="4"/>
  <c r="N10" i="4"/>
  <c r="N15" i="4"/>
  <c r="K15" i="4"/>
  <c r="M66" i="4"/>
  <c r="J66" i="4"/>
  <c r="J59" i="4" s="1"/>
  <c r="K59" i="4" s="1"/>
  <c r="N70" i="4"/>
  <c r="K70" i="4"/>
  <c r="K77" i="4"/>
  <c r="N77" i="4"/>
  <c r="J84" i="4"/>
  <c r="M84" i="4"/>
  <c r="J86" i="4"/>
  <c r="M86" i="4"/>
  <c r="N29" i="4"/>
  <c r="K29" i="4"/>
  <c r="N34" i="4"/>
  <c r="K34" i="4"/>
  <c r="K49" i="4"/>
  <c r="N49" i="4"/>
  <c r="M85" i="4"/>
  <c r="J85" i="4"/>
  <c r="M87" i="4"/>
  <c r="J87" i="4"/>
  <c r="N89" i="4"/>
  <c r="K89" i="4"/>
  <c r="K97" i="4"/>
  <c r="N97" i="4"/>
  <c r="N106" i="4"/>
  <c r="K106" i="4"/>
  <c r="K114" i="4"/>
  <c r="N114" i="4"/>
  <c r="K139" i="4"/>
  <c r="N139" i="4"/>
  <c r="K149" i="4"/>
  <c r="N149" i="4"/>
  <c r="L114" i="2"/>
  <c r="L89" i="2"/>
  <c r="G83" i="4"/>
  <c r="L83" i="1"/>
  <c r="K83" i="1"/>
  <c r="L10" i="1"/>
  <c r="K15" i="1"/>
  <c r="K154" i="1" s="1"/>
  <c r="L20" i="1"/>
  <c r="K29" i="1"/>
  <c r="L49" i="1"/>
  <c r="L59" i="1"/>
  <c r="K70" i="1"/>
  <c r="K77" i="1"/>
  <c r="L89" i="1"/>
  <c r="L97" i="1"/>
  <c r="L106" i="1"/>
  <c r="L114" i="1"/>
  <c r="K132" i="1"/>
  <c r="L139" i="1"/>
  <c r="M25" i="2"/>
  <c r="M39" i="2"/>
  <c r="M103" i="2"/>
  <c r="L29" i="2"/>
  <c r="H33" i="2"/>
  <c r="L77" i="2"/>
  <c r="G9" i="4" l="1"/>
  <c r="G7" i="4" s="1"/>
  <c r="Z154" i="4"/>
  <c r="M59" i="4"/>
  <c r="N59" i="4" s="1"/>
  <c r="Q154" i="4"/>
  <c r="M83" i="4"/>
  <c r="N83" i="4" s="1"/>
  <c r="J83" i="4"/>
  <c r="K83" i="4" s="1"/>
  <c r="J36" i="4" l="1"/>
  <c r="J35" i="4" s="1"/>
  <c r="K35" i="4" s="1"/>
  <c r="K154" i="4" s="1"/>
  <c r="M135" i="4"/>
  <c r="M132" i="4" s="1"/>
  <c r="N132" i="4" s="1"/>
  <c r="N154" i="4" s="1"/>
  <c r="N152" i="4" l="1"/>
  <c r="S39" i="4" l="1"/>
  <c r="T37" i="4"/>
  <c r="T35" i="4"/>
  <c r="T152" i="4" l="1"/>
  <c r="T154" i="4"/>
</calcChain>
</file>

<file path=xl/comments1.xml><?xml version="1.0" encoding="utf-8"?>
<comments xmlns="http://schemas.openxmlformats.org/spreadsheetml/2006/main">
  <authors>
    <author>Author</author>
  </authors>
  <commentList>
    <comment ref="M2" authorId="0">
      <text>
        <r>
          <rPr>
            <b/>
            <sz val="9"/>
            <color indexed="81"/>
            <rFont val="Tahoma"/>
            <family val="2"/>
          </rPr>
          <t>Author:</t>
        </r>
        <r>
          <rPr>
            <sz val="9"/>
            <color indexed="81"/>
            <rFont val="Tahoma"/>
            <family val="2"/>
          </rPr>
          <t xml:space="preserve">
გათვალისწინებულია: 1. ინკურაბელურის ხარჯში 240 000 ლარი გადახდილი ჯარიმა, რომლის დაკორექტირების შემდეგაც რესურსი შემცირდა 1 მილიონამდე, 2. სოფლის ექიმების ფარგლებში 90 000 შესყიდვა საბეჭდი მასალის
+სოფლის ექიმების საპრემიო ფონდი 1 მილიონი ლარი, რომლის შემდეგაც რესურსი დარჩა 200 000 ლარი, 3. სასწრაფოში ასევე საპრემიო ფონდი 1 მილიონი ლარი, რესურსი დარჩა 1500 000 ლარი, 4. დიაბეტში კურსის ზრდის გ ამო (1 დოლარი-2. 45 ლარი) მოიმატა მედიკამენტზე გადასახდელმა თანხამ 840 000 ლარამდე
</t>
        </r>
      </text>
    </comment>
    <comment ref="P2" authorId="0">
      <text>
        <r>
          <rPr>
            <b/>
            <sz val="9"/>
            <color indexed="81"/>
            <rFont val="Tahoma"/>
            <family val="2"/>
          </rPr>
          <t>Author:</t>
        </r>
        <r>
          <rPr>
            <sz val="9"/>
            <color indexed="81"/>
            <rFont val="Tahoma"/>
            <family val="2"/>
          </rPr>
          <t xml:space="preserve">
07.11.16-დაკორექტირებულია სოფრომაძესტან გავლილი კონსულტაციების შემდეგ. გადაწყდა ამ ეტაპზე ინფექციური გაჩერდეს, სანამ კონტროლი არ შეისწავლის სიტუაციას, დაბალანსდეს მხოლოდ მნიშვნელოვანი დეფიციტები, როგორებიცაა დიაბეტი, რეფერალი (1 მილიონი ლარით), იმუნიზაცია. სასწრაფოს ცვლილება ასევე დაემატოს, თუმცა საგანგებოს ნაწილში სსიპის ბიუჯეტში გადავიდეს არა 4 თვის, არამედ 2 თვის საჭირო (67000 ლარი) თანხა? საკითხი საჭიროებს დამატებით შეთანხმებას</t>
        </r>
      </text>
    </comment>
    <comment ref="S2" authorId="0">
      <text>
        <r>
          <rPr>
            <b/>
            <sz val="9"/>
            <color indexed="81"/>
            <rFont val="Tahoma"/>
            <family val="2"/>
          </rPr>
          <t>Author:</t>
        </r>
        <r>
          <rPr>
            <sz val="9"/>
            <color indexed="81"/>
            <rFont val="Tahoma"/>
            <family val="2"/>
          </rPr>
          <t xml:space="preserve">
07.11.16-დაკორექტირებულია სოფრომაძესტან გავლილი კონსულტაციების შემდეგ. გადაწყდა ამ ეტაპზე ინფექციური გაჩერდეს, სანამ კონტროლი არ შეისწავლის სიტუაციას, დაბალანსდეს მხოლოდ მნიშვნელოვანი დეფიციტები, როგორებიცაა დიაბეტი, რეფერალი (1 მილიონი ლარით), იმუნიზაცია. სასწრაფოს ცვლილება ასევე დაემატოს, თუმცა საგანგებოს ნაწილში სსიპის ბიუჯეტში გადავიდეს არა 4 თვის, არამედ 2 თვის საჭირო (67000 ლარი) თანხა? საკითხი საჭიროებს დამატებით შეთანხმებას</t>
        </r>
      </text>
    </comment>
    <comment ref="I39" authorId="0">
      <text>
        <r>
          <rPr>
            <b/>
            <sz val="9"/>
            <color indexed="81"/>
            <rFont val="Tahoma"/>
            <family val="2"/>
          </rPr>
          <t>Author:</t>
        </r>
        <r>
          <rPr>
            <sz val="9"/>
            <color indexed="81"/>
            <rFont val="Tahoma"/>
            <family val="2"/>
          </rPr>
          <t xml:space="preserve">
02 კოდზე მთლიანი რესურსი</t>
        </r>
      </text>
    </comment>
    <comment ref="I41" authorId="0">
      <text>
        <r>
          <rPr>
            <b/>
            <sz val="9"/>
            <color indexed="81"/>
            <rFont val="Tahoma"/>
            <family val="2"/>
          </rPr>
          <t>Author:</t>
        </r>
        <r>
          <rPr>
            <sz val="9"/>
            <color indexed="81"/>
            <rFont val="Tahoma"/>
            <family val="2"/>
          </rPr>
          <t xml:space="preserve">
03 კოდზე მთლიანი რესურსი</t>
        </r>
      </text>
    </comment>
    <comment ref="G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I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J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M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P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Q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V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Y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C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 ref="AD83" authorId="0">
      <text>
        <r>
          <rPr>
            <b/>
            <sz val="9"/>
            <color indexed="81"/>
            <rFont val="Tahoma"/>
            <family val="2"/>
          </rPr>
          <t>Author:</t>
        </r>
        <r>
          <rPr>
            <sz val="9"/>
            <color indexed="81"/>
            <rFont val="Tahoma"/>
            <family val="2"/>
          </rPr>
          <t xml:space="preserve">
არსებული რესურსი 08.12.16</t>
        </r>
      </text>
    </comment>
    <comment ref="Y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C85"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G86" authorId="0">
      <text>
        <r>
          <rPr>
            <b/>
            <sz val="9"/>
            <color indexed="81"/>
            <rFont val="Tahoma"/>
            <family val="2"/>
          </rPr>
          <t>Author:</t>
        </r>
        <r>
          <rPr>
            <sz val="9"/>
            <color indexed="81"/>
            <rFont val="Tahoma"/>
            <family val="2"/>
          </rPr>
          <t xml:space="preserve">
670000 სატენდერო ეკონომია</t>
        </r>
      </text>
    </comment>
    <comment ref="Y86" authorId="0">
      <text>
        <r>
          <rPr>
            <b/>
            <sz val="9"/>
            <color indexed="81"/>
            <rFont val="Tahoma"/>
            <family val="2"/>
          </rPr>
          <t>Author:</t>
        </r>
        <r>
          <rPr>
            <sz val="9"/>
            <color indexed="81"/>
            <rFont val="Tahoma"/>
            <family val="2"/>
          </rPr>
          <t xml:space="preserve">
2140500 ლარი გაწეული ხარჯი</t>
        </r>
      </text>
    </comment>
    <comment ref="AC86" authorId="0">
      <text>
        <r>
          <rPr>
            <b/>
            <sz val="9"/>
            <color indexed="81"/>
            <rFont val="Tahoma"/>
            <family val="2"/>
          </rPr>
          <t>Author:</t>
        </r>
        <r>
          <rPr>
            <sz val="9"/>
            <color indexed="81"/>
            <rFont val="Tahoma"/>
            <family val="2"/>
          </rPr>
          <t xml:space="preserve">
2140500 ლარი გაწეული ხარჯი</t>
        </r>
      </text>
    </comment>
    <comment ref="Y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C87" authorId="0">
      <text>
        <r>
          <rPr>
            <b/>
            <sz val="9"/>
            <color indexed="81"/>
            <rFont val="Tahoma"/>
            <family val="2"/>
          </rPr>
          <t>Author:</t>
        </r>
        <r>
          <rPr>
            <sz val="9"/>
            <color indexed="81"/>
            <rFont val="Tahoma"/>
            <family val="2"/>
          </rPr>
          <t xml:space="preserve">
მოსალოდნელი ხარჯი სოცის ინფორმაციით</t>
        </r>
      </text>
    </comment>
    <comment ref="AD88" authorId="0">
      <text>
        <r>
          <rPr>
            <b/>
            <sz val="9"/>
            <color indexed="81"/>
            <rFont val="Tahoma"/>
            <family val="2"/>
          </rPr>
          <t>Author:</t>
        </r>
        <r>
          <rPr>
            <sz val="9"/>
            <color indexed="81"/>
            <rFont val="Tahoma"/>
            <family val="2"/>
          </rPr>
          <t xml:space="preserve">
რჩება რესურსის სახით</t>
        </r>
      </text>
    </comment>
  </commentList>
</comments>
</file>

<file path=xl/comments2.xml><?xml version="1.0" encoding="utf-8"?>
<comments xmlns="http://schemas.openxmlformats.org/spreadsheetml/2006/main">
  <authors>
    <author>Author</author>
  </authors>
  <commentList>
    <comment ref="I39" authorId="0">
      <text>
        <r>
          <rPr>
            <b/>
            <sz val="9"/>
            <color indexed="81"/>
            <rFont val="Tahoma"/>
            <family val="2"/>
          </rPr>
          <t>Author:</t>
        </r>
        <r>
          <rPr>
            <sz val="9"/>
            <color indexed="81"/>
            <rFont val="Tahoma"/>
            <family val="2"/>
          </rPr>
          <t xml:space="preserve">
02 კოდზე მთლიანი რესურსი</t>
        </r>
      </text>
    </comment>
    <comment ref="I41" authorId="0">
      <text>
        <r>
          <rPr>
            <b/>
            <sz val="9"/>
            <color indexed="81"/>
            <rFont val="Tahoma"/>
            <family val="2"/>
          </rPr>
          <t>Author:</t>
        </r>
        <r>
          <rPr>
            <sz val="9"/>
            <color indexed="81"/>
            <rFont val="Tahoma"/>
            <family val="2"/>
          </rPr>
          <t xml:space="preserve">
03 კოდზე მთლიანი რესურსი</t>
        </r>
      </text>
    </comment>
    <comment ref="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List>
</comments>
</file>

<file path=xl/comments3.xml><?xml version="1.0" encoding="utf-8"?>
<comments xmlns="http://schemas.openxmlformats.org/spreadsheetml/2006/main">
  <authors>
    <author>Author</author>
  </authors>
  <commentList>
    <comment ref="H39" authorId="0">
      <text>
        <r>
          <rPr>
            <b/>
            <sz val="9"/>
            <color indexed="81"/>
            <rFont val="Tahoma"/>
            <family val="2"/>
          </rPr>
          <t>Author:</t>
        </r>
        <r>
          <rPr>
            <sz val="9"/>
            <color indexed="81"/>
            <rFont val="Tahoma"/>
            <family val="2"/>
          </rPr>
          <t xml:space="preserve">
სულ 02 კოდის ბიუჯეტი</t>
        </r>
      </text>
    </comment>
    <comment ref="I39" authorId="0">
      <text>
        <r>
          <rPr>
            <b/>
            <sz val="9"/>
            <color indexed="81"/>
            <rFont val="Tahoma"/>
            <family val="2"/>
          </rPr>
          <t>Author:</t>
        </r>
        <r>
          <rPr>
            <sz val="9"/>
            <color indexed="81"/>
            <rFont val="Tahoma"/>
            <family val="2"/>
          </rPr>
          <t xml:space="preserve">
02 კოდზე მთლიანი ხარჯი</t>
        </r>
      </text>
    </comment>
    <comment ref="K39" authorId="0">
      <text>
        <r>
          <rPr>
            <b/>
            <sz val="9"/>
            <color indexed="81"/>
            <rFont val="Tahoma"/>
            <family val="2"/>
          </rPr>
          <t>Author:</t>
        </r>
        <r>
          <rPr>
            <sz val="9"/>
            <color indexed="81"/>
            <rFont val="Tahoma"/>
            <family val="2"/>
          </rPr>
          <t xml:space="preserve">
02 კოდზე მთლიანი მოსალოდნელი</t>
        </r>
      </text>
    </comment>
    <comment ref="L39" authorId="0">
      <text>
        <r>
          <rPr>
            <b/>
            <sz val="9"/>
            <color indexed="81"/>
            <rFont val="Tahoma"/>
            <family val="2"/>
          </rPr>
          <t>Author:</t>
        </r>
        <r>
          <rPr>
            <sz val="9"/>
            <color indexed="81"/>
            <rFont val="Tahoma"/>
            <family val="2"/>
          </rPr>
          <t xml:space="preserve">
02 კოდზე მთლიანი</t>
        </r>
      </text>
    </comment>
    <comment ref="H41" authorId="0">
      <text>
        <r>
          <rPr>
            <b/>
            <sz val="9"/>
            <color indexed="81"/>
            <rFont val="Tahoma"/>
            <family val="2"/>
          </rPr>
          <t>Author:</t>
        </r>
        <r>
          <rPr>
            <sz val="9"/>
            <color indexed="81"/>
            <rFont val="Tahoma"/>
            <family val="2"/>
          </rPr>
          <t xml:space="preserve">
სულ 03 კოდის ბიუჯეტი</t>
        </r>
      </text>
    </comment>
    <comment ref="I41" authorId="0">
      <text>
        <r>
          <rPr>
            <b/>
            <sz val="9"/>
            <color indexed="81"/>
            <rFont val="Tahoma"/>
            <family val="2"/>
          </rPr>
          <t>Author:</t>
        </r>
        <r>
          <rPr>
            <sz val="9"/>
            <color indexed="81"/>
            <rFont val="Tahoma"/>
            <family val="2"/>
          </rPr>
          <t xml:space="preserve">
03 კოდზე მთლიანი ხარჯი</t>
        </r>
      </text>
    </comment>
    <comment ref="K41" authorId="0">
      <text>
        <r>
          <rPr>
            <b/>
            <sz val="9"/>
            <color indexed="81"/>
            <rFont val="Tahoma"/>
            <family val="2"/>
          </rPr>
          <t>Author:</t>
        </r>
        <r>
          <rPr>
            <sz val="9"/>
            <color indexed="81"/>
            <rFont val="Tahoma"/>
            <family val="2"/>
          </rPr>
          <t xml:space="preserve">
03 კოდზე სულ მოსალოდნელი</t>
        </r>
      </text>
    </comment>
    <comment ref="L41" authorId="0">
      <text>
        <r>
          <rPr>
            <b/>
            <sz val="9"/>
            <color indexed="81"/>
            <rFont val="Tahoma"/>
            <family val="2"/>
          </rPr>
          <t>Author:</t>
        </r>
        <r>
          <rPr>
            <sz val="9"/>
            <color indexed="81"/>
            <rFont val="Tahoma"/>
            <family val="2"/>
          </rPr>
          <t xml:space="preserve">
03 კოდზე მთლიანი</t>
        </r>
      </text>
    </comment>
    <comment ref="I50" authorId="0">
      <text>
        <r>
          <rPr>
            <b/>
            <sz val="9"/>
            <color indexed="81"/>
            <rFont val="Tahoma"/>
            <family val="2"/>
          </rPr>
          <t>Author:</t>
        </r>
        <r>
          <rPr>
            <sz val="9"/>
            <color indexed="81"/>
            <rFont val="Tahoma"/>
            <family val="2"/>
          </rPr>
          <t xml:space="preserve">
02 კოდზე მთლიანი ხარჯი</t>
        </r>
      </text>
    </comment>
    <comment ref="K53" authorId="0">
      <text>
        <r>
          <rPr>
            <b/>
            <sz val="9"/>
            <color indexed="81"/>
            <rFont val="Tahoma"/>
            <family val="2"/>
          </rPr>
          <t>Author:</t>
        </r>
        <r>
          <rPr>
            <sz val="9"/>
            <color indexed="81"/>
            <rFont val="Tahoma"/>
            <family val="2"/>
          </rPr>
          <t xml:space="preserve">
03 კოდზე მოსალოდნელი</t>
        </r>
      </text>
    </comment>
    <comment ref="I63" authorId="0">
      <text>
        <r>
          <rPr>
            <b/>
            <sz val="9"/>
            <color indexed="81"/>
            <rFont val="Tahoma"/>
            <family val="2"/>
          </rPr>
          <t>Author:</t>
        </r>
        <r>
          <rPr>
            <sz val="9"/>
            <color indexed="81"/>
            <rFont val="Tahoma"/>
            <family val="2"/>
          </rPr>
          <t xml:space="preserve">
02 კოდზე მთლიანი ხარჯი</t>
        </r>
      </text>
    </comment>
    <comment ref="L63" authorId="0">
      <text>
        <r>
          <rPr>
            <b/>
            <sz val="9"/>
            <color indexed="81"/>
            <rFont val="Tahoma"/>
            <family val="2"/>
          </rPr>
          <t>Author:</t>
        </r>
        <r>
          <rPr>
            <sz val="9"/>
            <color indexed="81"/>
            <rFont val="Tahoma"/>
            <family val="2"/>
          </rPr>
          <t xml:space="preserve">
02 კოდზე სულ ხარჯი 2016</t>
        </r>
      </text>
    </comment>
    <comment ref="K67" authorId="0">
      <text>
        <r>
          <rPr>
            <b/>
            <sz val="9"/>
            <color indexed="81"/>
            <rFont val="Tahoma"/>
            <family val="2"/>
          </rPr>
          <t>Author:</t>
        </r>
        <r>
          <rPr>
            <sz val="9"/>
            <color indexed="81"/>
            <rFont val="Tahoma"/>
            <family val="2"/>
          </rPr>
          <t xml:space="preserve">
02 კოდზე სულ მოსალოდნელი</t>
        </r>
      </text>
    </comment>
    <comment ref="F83" authorId="0">
      <text>
        <r>
          <rPr>
            <b/>
            <sz val="9"/>
            <color indexed="81"/>
            <rFont val="Tahoma"/>
            <family val="2"/>
          </rPr>
          <t>Author:</t>
        </r>
        <r>
          <rPr>
            <sz val="9"/>
            <color indexed="81"/>
            <rFont val="Tahoma"/>
            <family val="2"/>
          </rPr>
          <t xml:space="preserve">
5 მილიონი ჩამოეჭრა რეფერალისთვის</t>
        </r>
      </text>
    </comment>
  </commentList>
</comments>
</file>

<file path=xl/comments4.xml><?xml version="1.0" encoding="utf-8"?>
<comments xmlns="http://schemas.openxmlformats.org/spreadsheetml/2006/main">
  <authors>
    <author>Author</author>
  </authors>
  <commentList>
    <comment ref="B4" authorId="0">
      <text>
        <r>
          <rPr>
            <b/>
            <sz val="8"/>
            <color indexed="81"/>
            <rFont val="Tahoma"/>
            <family val="2"/>
          </rPr>
          <t>Author:</t>
        </r>
        <r>
          <rPr>
            <sz val="8"/>
            <color indexed="81"/>
            <rFont val="Tahoma"/>
            <family val="2"/>
          </rPr>
          <t xml:space="preserve">
2015 წლის ნოემბრის თვე -150 228,49 lari; სადავო შემთხვევები</t>
        </r>
      </text>
    </comment>
    <comment ref="B7" authorId="0">
      <text>
        <r>
          <rPr>
            <b/>
            <sz val="8"/>
            <color indexed="81"/>
            <rFont val="Tahoma"/>
            <family val="2"/>
          </rPr>
          <t>Author:</t>
        </r>
        <r>
          <rPr>
            <sz val="8"/>
            <color indexed="81"/>
            <rFont val="Tahoma"/>
            <family val="2"/>
          </rPr>
          <t xml:space="preserve">
2015 წლის ნოემბრის თვე</t>
        </r>
      </text>
    </comment>
    <comment ref="B10" authorId="0">
      <text>
        <r>
          <rPr>
            <b/>
            <sz val="8"/>
            <color indexed="81"/>
            <rFont val="Tahoma"/>
            <family val="2"/>
          </rPr>
          <t>Author:</t>
        </r>
        <r>
          <rPr>
            <sz val="8"/>
            <color indexed="81"/>
            <rFont val="Tahoma"/>
            <family val="2"/>
          </rPr>
          <t xml:space="preserve">
2015 წლის ნოემბრის თვე</t>
        </r>
      </text>
    </comment>
    <comment ref="B11" authorId="0">
      <text>
        <r>
          <rPr>
            <b/>
            <sz val="8"/>
            <color indexed="81"/>
            <rFont val="Tahoma"/>
            <family val="2"/>
            <charset val="204"/>
          </rPr>
          <t>Author:</t>
        </r>
        <r>
          <rPr>
            <sz val="8"/>
            <color indexed="81"/>
            <rFont val="Tahoma"/>
            <family val="2"/>
            <charset val="204"/>
          </rPr>
          <t xml:space="preserve">
2015 წლის ნოემბერი</t>
        </r>
      </text>
    </comment>
    <comment ref="B13" authorId="0">
      <text>
        <r>
          <rPr>
            <b/>
            <sz val="8"/>
            <color indexed="81"/>
            <rFont val="Tahoma"/>
            <family val="2"/>
          </rPr>
          <t>Author:</t>
        </r>
        <r>
          <rPr>
            <sz val="8"/>
            <color indexed="81"/>
            <rFont val="Tahoma"/>
            <family val="2"/>
          </rPr>
          <t xml:space="preserve">
2015 წლის ოქტომბერი, ნოემბერი</t>
        </r>
      </text>
    </comment>
    <comment ref="B14" authorId="0">
      <text>
        <r>
          <rPr>
            <b/>
            <sz val="8"/>
            <color indexed="81"/>
            <rFont val="Tahoma"/>
            <family val="2"/>
            <charset val="204"/>
          </rPr>
          <t>Author:</t>
        </r>
        <r>
          <rPr>
            <sz val="8"/>
            <color indexed="81"/>
            <rFont val="Tahoma"/>
            <family val="2"/>
            <charset val="204"/>
          </rPr>
          <t xml:space="preserve">
2015 წლის ნოემბერი 4206,65 ლარი, სადავო შემთხვევები</t>
        </r>
      </text>
    </comment>
    <comment ref="B18" authorId="0">
      <text>
        <r>
          <rPr>
            <b/>
            <sz val="8"/>
            <color indexed="81"/>
            <rFont val="Tahoma"/>
            <family val="2"/>
          </rPr>
          <t>Author:
2015 წლის ოქტომბერი, ნოემბერი</t>
        </r>
      </text>
    </comment>
    <comment ref="B19" authorId="0">
      <text>
        <r>
          <rPr>
            <b/>
            <sz val="8"/>
            <color indexed="81"/>
            <rFont val="Tahoma"/>
            <family val="2"/>
          </rPr>
          <t>Author:</t>
        </r>
        <r>
          <rPr>
            <sz val="8"/>
            <color indexed="81"/>
            <rFont val="Tahoma"/>
            <family val="2"/>
          </rPr>
          <t xml:space="preserve">
სადავო შემთხვევა</t>
        </r>
      </text>
    </comment>
    <comment ref="B28" authorId="0">
      <text>
        <r>
          <rPr>
            <b/>
            <sz val="8"/>
            <color indexed="81"/>
            <rFont val="Tahoma"/>
            <family val="2"/>
          </rPr>
          <t>Author:</t>
        </r>
        <r>
          <rPr>
            <sz val="8"/>
            <color indexed="81"/>
            <rFont val="Tahoma"/>
            <family val="2"/>
          </rPr>
          <t xml:space="preserve">
სადავო შემთხვევები</t>
        </r>
      </text>
    </comment>
    <comment ref="B32" authorId="0">
      <text>
        <r>
          <rPr>
            <sz val="8"/>
            <color indexed="81"/>
            <rFont val="Tahoma"/>
            <family val="2"/>
          </rPr>
          <t xml:space="preserve">
2015 წლის ოქტომბერი, ნოემბერი, სადავო შემთხვევები</t>
        </r>
      </text>
    </comment>
    <comment ref="B36" authorId="0">
      <text>
        <r>
          <rPr>
            <b/>
            <sz val="8"/>
            <color indexed="81"/>
            <rFont val="Tahoma"/>
            <family val="2"/>
          </rPr>
          <t>Author:</t>
        </r>
        <r>
          <rPr>
            <sz val="8"/>
            <color indexed="81"/>
            <rFont val="Tahoma"/>
            <family val="2"/>
          </rPr>
          <t xml:space="preserve">
2015 წლის ნოემბრის თვე</t>
        </r>
      </text>
    </comment>
    <comment ref="B41" authorId="0">
      <text>
        <r>
          <rPr>
            <b/>
            <sz val="8"/>
            <color indexed="81"/>
            <rFont val="Tahoma"/>
            <family val="2"/>
          </rPr>
          <t>2015 წლის ოქტომბერი, 241000 ჯარიმების თანხა</t>
        </r>
      </text>
    </comment>
    <comment ref="B42" authorId="0">
      <text>
        <r>
          <rPr>
            <b/>
            <sz val="8"/>
            <color indexed="81"/>
            <rFont val="Tahoma"/>
            <family val="2"/>
          </rPr>
          <t>Author:</t>
        </r>
        <r>
          <rPr>
            <sz val="8"/>
            <color indexed="81"/>
            <rFont val="Tahoma"/>
            <family val="2"/>
          </rPr>
          <t xml:space="preserve">
2015 წლის ოქტომბერი, ნოემბერი</t>
        </r>
      </text>
    </comment>
    <comment ref="B49" authorId="0">
      <text>
        <r>
          <rPr>
            <b/>
            <sz val="8"/>
            <color indexed="81"/>
            <rFont val="Tahoma"/>
            <family val="2"/>
          </rPr>
          <t xml:space="preserve">Author:
</t>
        </r>
      </text>
    </comment>
    <comment ref="B55" authorId="0">
      <text>
        <r>
          <rPr>
            <b/>
            <sz val="9"/>
            <color indexed="81"/>
            <rFont val="Tahoma"/>
            <family val="2"/>
          </rPr>
          <t>Author:</t>
        </r>
        <r>
          <rPr>
            <sz val="9"/>
            <color indexed="81"/>
            <rFont val="Tahoma"/>
            <family val="2"/>
          </rPr>
          <t xml:space="preserve">
44983.18 გადარიცხულია და კიდევ იქნება</t>
        </r>
      </text>
    </comment>
    <comment ref="B58" authorId="0">
      <text>
        <r>
          <rPr>
            <b/>
            <sz val="8"/>
            <color indexed="81"/>
            <rFont val="Tahoma"/>
            <family val="2"/>
          </rPr>
          <t>Author:</t>
        </r>
        <r>
          <rPr>
            <sz val="8"/>
            <color indexed="81"/>
            <rFont val="Tahoma"/>
            <family val="2"/>
          </rPr>
          <t xml:space="preserve">
2015 წლის ოქტომბერი, ნოემბერი</t>
        </r>
      </text>
    </comment>
    <comment ref="B60" authorId="0">
      <text>
        <r>
          <rPr>
            <b/>
            <sz val="8"/>
            <color indexed="81"/>
            <rFont val="Tahoma"/>
            <family val="2"/>
          </rPr>
          <t>Author:</t>
        </r>
        <r>
          <rPr>
            <sz val="8"/>
            <color indexed="81"/>
            <rFont val="Tahoma"/>
            <family val="2"/>
          </rPr>
          <t xml:space="preserve">
2015 წლის 08, 09, 10, 11 თვის შესრულებები</t>
        </r>
      </text>
    </comment>
    <comment ref="B68" authorId="0">
      <text>
        <r>
          <rPr>
            <b/>
            <sz val="8"/>
            <color indexed="81"/>
            <rFont val="Tahoma"/>
            <family val="2"/>
          </rPr>
          <t>Author:</t>
        </r>
        <r>
          <rPr>
            <sz val="8"/>
            <color indexed="81"/>
            <rFont val="Tahoma"/>
            <family val="2"/>
          </rPr>
          <t xml:space="preserve">
2015 წლის ნოემბერი, ოქტომბერი</t>
        </r>
      </text>
    </comment>
  </commentList>
</comments>
</file>

<file path=xl/sharedStrings.xml><?xml version="1.0" encoding="utf-8"?>
<sst xmlns="http://schemas.openxmlformats.org/spreadsheetml/2006/main" count="998" uniqueCount="346">
  <si>
    <t>დანართი №3.3</t>
  </si>
  <si>
    <t>პროგრამული კოდი</t>
  </si>
  <si>
    <t>N</t>
  </si>
  <si>
    <t>პრიორიტეტებისა და მათ ფარგლებში განხორციელებული პროგრამის/ქვეპროგრამისა და ღონისძიების დასახელება</t>
  </si>
  <si>
    <t>2016 დამტკიცებული</t>
  </si>
  <si>
    <t>2016 დაზუსტებული</t>
  </si>
  <si>
    <t>სატენდერო ეკონომია</t>
  </si>
  <si>
    <t>2016 ბიუჯეტი</t>
  </si>
  <si>
    <t>საკასო 9 თვე</t>
  </si>
  <si>
    <t>გაწეული ხარჯი  10 თვე</t>
  </si>
  <si>
    <t>მოსალოდნელი ოქტომბერი-დეკემბერი</t>
  </si>
  <si>
    <t>სულ სავარაუდო ხარჯი 2016</t>
  </si>
  <si>
    <t>დეფიციტი/პროფიციტი</t>
  </si>
  <si>
    <t>35 03</t>
  </si>
  <si>
    <t>მოსახლეობის ჯანმრთელობის დაცვა</t>
  </si>
  <si>
    <t>35 03 01</t>
  </si>
  <si>
    <t>მოსახლეობის საყოველთაო ჯანმრთელობის დაცვა</t>
  </si>
  <si>
    <t>35 03 02</t>
  </si>
  <si>
    <t>საზოგადოებრივი ჯანმრთელობის დაცვა</t>
  </si>
  <si>
    <t>35 03 02 01</t>
  </si>
  <si>
    <t>დაავადებათა ადრეული გამოვლენა და სკრინინგი</t>
  </si>
  <si>
    <t>3.2.1.1.</t>
  </si>
  <si>
    <t>კიბოს სკრინინგის კომპონენტი</t>
  </si>
  <si>
    <t>საშვილოსნოს ყელის ორგანიზებული სკრინინგის პილოტი</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</si>
  <si>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</si>
  <si>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</si>
  <si>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35 03 02 02</t>
  </si>
  <si>
    <t xml:space="preserve">იმუნიზაცია </t>
  </si>
  <si>
    <t>3.2.2.1</t>
  </si>
  <si>
    <t>ვაქცინებისა და ასაცრელი მასალების შესყიდვა</t>
  </si>
  <si>
    <t>3.2.2.2</t>
  </si>
  <si>
    <t>სპეციფიკური შრატებისა და ვაქცინების შესყიდვა</t>
  </si>
  <si>
    <t>3.2.2.3</t>
  </si>
  <si>
    <t>ანტირაბიული სამკურნალო საშუალებებით უზრუნველყოფა</t>
  </si>
  <si>
    <t>3.2.2.4</t>
  </si>
  <si>
    <t>აცრა-ვიზიტისა და ექიმის კონსულტაციის მომსახურება</t>
  </si>
  <si>
    <t>35 03 02 03</t>
  </si>
  <si>
    <t>ეპიდზედამხედველობა</t>
  </si>
  <si>
    <t>3.2.3.1</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</si>
  <si>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დაფინანსება</t>
  </si>
  <si>
    <t>3.2.3.2</t>
  </si>
  <si>
    <t>მალარიისა და სხვა პარაზიტული დაავადებების პრევენციისა და კონტროლის გაუმჯობესება</t>
  </si>
  <si>
    <t>3.2.3.3</t>
  </si>
  <si>
    <t>ნოზოკომიური ინფექციების ეპიდზედამხედველობა</t>
  </si>
  <si>
    <t>3.2.3.4</t>
  </si>
  <si>
    <t>ვირუსული დიარეების კვლევა</t>
  </si>
  <si>
    <t>3.2.3.5</t>
  </si>
  <si>
    <t>გრიპის სეზონური გავრცელების პრევენციის ღონისძიებების დაგეგმვა (მ.შ. გრიპის საწინააღმდეგო ვაქცინის შესყიდვა) და განხორციელება</t>
  </si>
  <si>
    <t xml:space="preserve">გრიპის საწინააღმდეგო ვაქცინის შესყიდვა </t>
  </si>
  <si>
    <t xml:space="preserve">გრიპზე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3000 ლარისა) </t>
  </si>
  <si>
    <t xml:space="preserve">საქართველოს შავიზღვისპირა საკურორტო ზონაში (აჭარის, გურიისა და სამეგრელოს რეგიონები) ტრანსმისიური დაავადებების გადამტანების საწინააღმდეგო პროფილაქტიკური ღონისძიებების გატარება </t>
  </si>
  <si>
    <t>35 03 02 04</t>
  </si>
  <si>
    <t>უსაფრთხო სისხლი</t>
  </si>
  <si>
    <t>3.2.4.1</t>
  </si>
  <si>
    <t>დონორული სისხლის კვლევა B და C ჰეპატიტზე, აივ-ინფექციაზე/შიდსზე და ათაშანგზე</t>
  </si>
  <si>
    <t>3.2.4.2</t>
  </si>
  <si>
    <t>ხარისხის გარე კონტროლის და მონიტორინგის უზრუნველყოფა (მ.შ. სისხლის დონორთა ერთიანი ეროვნული ელექტრონული ბაზის ადმინისტრირება და სრულყოფა)</t>
  </si>
  <si>
    <t>3.2.4.3</t>
  </si>
  <si>
    <t>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მათ შორის  "უანგარო დონორთა მსოფლიო დღესთან" დაკავშირებული ღონისძიებების მხარდაჭერა</t>
  </si>
  <si>
    <t>35 03 02 05</t>
  </si>
  <si>
    <t>პროფესიულ დაავადებათა პრევენცია</t>
  </si>
  <si>
    <t>35 03 02 06</t>
  </si>
  <si>
    <t>ინფექციური დაავადებების მართვა</t>
  </si>
  <si>
    <t>35 03 02 07</t>
  </si>
  <si>
    <t>ტუბერკულოზის მართვა</t>
  </si>
  <si>
    <t>3.2.7.1</t>
  </si>
  <si>
    <t>ამბულატორიული მომსახურება (მათ შორის, პატიმრობისა და თავისუფლების აღკვეთის დაწესებულებებში ტუბსაწინააღმდეგო ამბულატორიული ღონისძიებების დაფინანსება – 12 500 ლარი თვეში)</t>
  </si>
  <si>
    <t>3.2.7.2</t>
  </si>
  <si>
    <t>ლაბორატორიული კონტროლი და ნახველის ლოჯისტიკა</t>
  </si>
  <si>
    <t>3.2.7.3</t>
  </si>
  <si>
    <t>სტაციონარული მომსახურება</t>
  </si>
  <si>
    <t>3.2.7.4</t>
  </si>
  <si>
    <t>პატიმრობისა და თავისუფლების აღკვეთის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</si>
  <si>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3.2.7.5</t>
  </si>
  <si>
    <t>ტუბერკულოზის პროგრამის რეგიონალური მართვა და მონიტორინგი</t>
  </si>
  <si>
    <t>3.2.7.6</t>
  </si>
  <si>
    <t>ტუბერკულოზის სამკურნალო პირველი რიგის მედიკამენტების შესყიდვა</t>
  </si>
  <si>
    <t>3.2.7.7</t>
  </si>
  <si>
    <t>ტუბერკულოზის სამკურნალო მეორე რიგის მედიკამენტების შესყიდვა</t>
  </si>
  <si>
    <t>3.2.7.8</t>
  </si>
  <si>
    <t>ტუბერკულოზის სამკურნალო მეორე რიგის მედიკამენტებით მკურნალობის დროს გვერდითი მოვლენებისთვის სამკურნალო მედიკამენტების შესყიდვა</t>
  </si>
  <si>
    <t>3.2.7.9</t>
  </si>
  <si>
    <t>თხევადი კულტურალური კვლევისთვისთვის საჭირო სახარჯი მასალების შეძენა</t>
  </si>
  <si>
    <t>3.2.7.10</t>
  </si>
  <si>
    <t>Xpert MTB/RIF ლაბორატორიული კვლევები - Fast სტრატეგია</t>
  </si>
  <si>
    <t>3.2.7.11</t>
  </si>
  <si>
    <t>ქვეყანაში GeneXpert სისტემის ზედამხედველობა ცენტრალურ დონეზე, GeneXpert ტესტ სისტემის კარტრიჯების შეძენა</t>
  </si>
  <si>
    <t>3.2.7.12</t>
  </si>
  <si>
    <t>ბაქტერიოსკოპული და კულტურალური კვლევისთვისთვის საჭირო სახარჯი მასალების შეძენა; ინდივიდუალური დაცვის საშუალებების (ნიღბების, რესპირატორები) შეძენა;</t>
  </si>
  <si>
    <t>3.2.7.13</t>
  </si>
  <si>
    <t>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ფულადი წახალისების საშემოსავლო გადასახადი და რეზისტენტული ფორმის ტუბერკულოზით დაავადებულთა ფულადი წახალისების დაფინანსება</t>
  </si>
  <si>
    <t>35 03 02 08</t>
  </si>
  <si>
    <t>აივ ინფექცია/შიდსის მართვა</t>
  </si>
  <si>
    <t>3.2.8.1</t>
  </si>
  <si>
    <t>აივ-ინფექცია/შიდსზე ნებაყოფლობითი კონსულტირება და ტესტირება ( მ.შ. აივ-ინფექცია/შიდსზე სკრინინგული კვლევისათვის საჭირო ტესტ-სისტემების და სახარჯი მასალების შესყიდვა)</t>
  </si>
  <si>
    <t>3.2.8.2</t>
  </si>
  <si>
    <t>აივ-ინფექცია/შიდსით დაავადებულთა ამბულატორიული მომსახურებით უზრუნველყოფა</t>
  </si>
  <si>
    <t>3.2.8.3</t>
  </si>
  <si>
    <t>აივ-ინფექცია/შიდსით დაავადებულთა სტაციონარული მომსახურებით უზრუნველყოფა</t>
  </si>
  <si>
    <t>3.2.8.4</t>
  </si>
  <si>
    <t>აივ-ინფექცია/შიდსის სამკურნალო პირველი რიგის მედიკამენტების შესყიდვა</t>
  </si>
  <si>
    <t>3.2.8.5</t>
  </si>
  <si>
    <t>აივ-ინფექცია/შიდსის სამკურნალო მეორე რიგის მედიკამენტების შესყიდვა</t>
  </si>
  <si>
    <t>3.2.8.6</t>
  </si>
  <si>
    <t>არვ მკურნალობის მონიტორინგის ტესტ-სისტემები</t>
  </si>
  <si>
    <t>3.2.8.7</t>
  </si>
  <si>
    <t>სწრაფი-მარტივი ტესტ-სისტემების შესყიდვა (აივ, ჰეპატიტი  B და  C, სიფილისი) ლარში</t>
  </si>
  <si>
    <t>3.2.8.8</t>
  </si>
  <si>
    <t>ვაქცინები აივ ინფიცირებული პაციენტებისათვის (B ჰეპატიტი, გრიპი)</t>
  </si>
  <si>
    <t>3.2.8.9</t>
  </si>
  <si>
    <t>სხვა ღონისძიებები, დაფინანსებული გლობალური ფონდის პრგროამის ფარგლებში (მომსახურბები, როგორც პრევენციული, ისე სამკურნალო პროგრამის ფარგლებში) ლარში</t>
  </si>
  <si>
    <t>35 03 02 09</t>
  </si>
  <si>
    <t>დედათა და ბავშვთა ჯანმრთელობა</t>
  </si>
  <si>
    <t>3.2.9.1</t>
  </si>
  <si>
    <t>ანტენატალური მეთვალყურეობა</t>
  </si>
  <si>
    <t>3.2.9.2</t>
  </si>
  <si>
    <t>მაღალი რისკის ორსულთა, მშობიარეთა და მელოგინეთა მკურნალობა</t>
  </si>
  <si>
    <t>3.2.9.3</t>
  </si>
  <si>
    <t>გენეტიკური პათოლოგიების ადრეული გამოვლენა</t>
  </si>
  <si>
    <t>3.2.9.4</t>
  </si>
  <si>
    <t>ორსულებში B და C ჰეპატიტების, აივ-ინფექციის/შიდსის და სიფილისის განსაზღვრისათვის საჭირო ტესტებითა და სახარჯი მასალებით უზრუნველყოფა</t>
  </si>
  <si>
    <t>3.2.9.5</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</si>
  <si>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</si>
  <si>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3.2.9.6</t>
  </si>
  <si>
    <t>ახალშობილთა სმენის სკრინინგული გამოკვლევა</t>
  </si>
  <si>
    <t>3.2.9.7</t>
  </si>
  <si>
    <t>ორსულთა მედიკამენტებით უზრუნველყოფა.</t>
  </si>
  <si>
    <t>ფოლუმის მჟავისა და რკინის პერპარატების შესყიდვა</t>
  </si>
  <si>
    <t>სამკურნალო საშუალებათა ტრანსპორტირებას, შენახვას და გაცემას (სამკურნალო საშუალებების საქართველოს საბაჟო ტერიტორიაზე საქონლის გაფორმების ხარჯები, მიღება, შენახვა, ტრანსპორტირება, გაცემა ბენეფიციარებზე აფთიაქების მეშვეობით)</t>
  </si>
  <si>
    <t>მიკროელემენტების შემცველი საკვები დანამატების შესყიდვა</t>
  </si>
  <si>
    <t>35 03 02 10</t>
  </si>
  <si>
    <t>ნარკომანიით დაავადებულ პაციენტთა მკურნალობა</t>
  </si>
  <si>
    <t>3.2.10.1</t>
  </si>
  <si>
    <t>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t>
  </si>
  <si>
    <t>3.2.10.2</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</si>
  <si>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t>
  </si>
  <si>
    <t>3.2.10.3</t>
  </si>
  <si>
    <t>ჩამანაცვლებელი ფარმაცევტული პროდუქტის შესყიდვა</t>
  </si>
  <si>
    <t>3.2.10.4</t>
  </si>
  <si>
    <t>ჩამანაცვლებელი ფარმაცევტული პროდუქტის ტრანსპორტირება, შენახვა და გაცემა</t>
  </si>
  <si>
    <t>3.2.10.5</t>
  </si>
  <si>
    <t>ეფექტურობის შეფასების კომპონენტი</t>
  </si>
  <si>
    <t>3.2.10.6</t>
  </si>
  <si>
    <t>ალკოჰოლის მიღებით გამოწვეული ფსიქიკური და ქცევითი აშლილობების სტაციონარული მომსახურება</t>
  </si>
  <si>
    <t>35 03 02 11</t>
  </si>
  <si>
    <t>ჯანმრთელობის ხელშეწყობა</t>
  </si>
  <si>
    <t>3.2.11.1</t>
  </si>
  <si>
    <t>თამბაქოს მოხმარების კონტროლის გაძლიერება</t>
  </si>
  <si>
    <t>3.2.11.2</t>
  </si>
  <si>
    <t>ჯანსაღი კვების შესახებ განათლება და ალკოჰოლის ჭარბი მოხმარების შესახებ ცნობიერების ამაღლება</t>
  </si>
  <si>
    <t>3.2.11.3</t>
  </si>
  <si>
    <t>ფიზიკური აქტივობის ხელშეწყობა</t>
  </si>
  <si>
    <t>3.2.11.4</t>
  </si>
  <si>
    <t>C ჰეპატიტის პრევენცია და მოსახლეობის განათლების ხელშეწყობა</t>
  </si>
  <si>
    <t>3.2.11.5</t>
  </si>
  <si>
    <t>ჯანმრთელობის ხელშეწყობის პოპულარიზაცია და გაძლიერება</t>
  </si>
  <si>
    <t>35 03 02 12</t>
  </si>
  <si>
    <t>C ჰეპატიტის მართვა</t>
  </si>
  <si>
    <t>3.2.12.1</t>
  </si>
  <si>
    <t>სკრინინგის კომპონენტი</t>
  </si>
  <si>
    <t>3.2.12.2</t>
  </si>
  <si>
    <t xml:space="preserve">C ჰეპატიტით დაავადებულ პირთა დიაგნოსტიკა </t>
  </si>
  <si>
    <t>3.2.12.3</t>
  </si>
  <si>
    <t xml:space="preserve">C ჰეპატიტით დაავადებულ პირთა C ჰეპატიტის სამკურნალო ფარმაცევტული პროდუქტით უზრუნველყოფა </t>
  </si>
  <si>
    <t>3.2.12.4</t>
  </si>
  <si>
    <t>მედიკამენტების ლოჯისტიკა</t>
  </si>
  <si>
    <t>35 03 03</t>
  </si>
  <si>
    <t>მოსახლეობის სამედიცინო მომსახურების მიწოდება პრიორიტეტულ სფეროებში</t>
  </si>
  <si>
    <t>35 03 03 01</t>
  </si>
  <si>
    <t xml:space="preserve">ფსიქიკური ჯანმრთელობა </t>
  </si>
  <si>
    <t>3.3.1.1.</t>
  </si>
  <si>
    <t>ფსიქიატრიული ამბულატორიული მომსახურება</t>
  </si>
  <si>
    <t>ფსიქოსოციალური რეაბილიტაცია</t>
  </si>
  <si>
    <t>ბავშვთა ფსიქიკური ჯანმრთელობა</t>
  </si>
  <si>
    <t>3.3.1.1</t>
  </si>
  <si>
    <t>ფსიქიატრიული კრიზისული ინტერვენცია</t>
  </si>
  <si>
    <t>3.3.1.2</t>
  </si>
  <si>
    <t>თემზე დაფუძნებული მობილური გუნდის მომსახურება</t>
  </si>
  <si>
    <t>3.3.1.3</t>
  </si>
  <si>
    <t>ბავშვთა და მოზრდილთა სტაციონარული მომსახურება</t>
  </si>
  <si>
    <t>3.3.1.4</t>
  </si>
  <si>
    <t>ფსიქიკური დარღვევების მქონე პირთა თავშესაფრით უზრუნველყოფის კომპონენტი</t>
  </si>
  <si>
    <t>35 03 03 02</t>
  </si>
  <si>
    <t>დიაბეტის მართვა</t>
  </si>
  <si>
    <t>3.3.2.1</t>
  </si>
  <si>
    <t>შაქრიანი დიაბეტით დაავადებულ ბავშვთა მომსახურება</t>
  </si>
  <si>
    <t>3.3.2.2</t>
  </si>
  <si>
    <t>სპეციალიზებული ამბულატორიული დახმარება</t>
  </si>
  <si>
    <t>3.3.2.3</t>
  </si>
  <si>
    <t>შაქრიანი დიაბეტით დაავადებულ პაციენტთა მედიკამენტებით უზრუნველყოფა</t>
  </si>
  <si>
    <t>3.3.2.4</t>
  </si>
  <si>
    <t>უშაქრო დიაბეტით დაავადებულთა მედიკამენტებით უზრუნველყოფა</t>
  </si>
  <si>
    <t>3.3.2.5</t>
  </si>
  <si>
    <t>სპეციალურ სამკურნალო საშუალებათა ტრანსპორტირების, შენახვისა და გაცემის ხარჯები</t>
  </si>
  <si>
    <t>35 03 03 03</t>
  </si>
  <si>
    <t>ბავშვთა ონკოჰემატოლოგიური მომსახურება</t>
  </si>
  <si>
    <t>3.3.3.1</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</si>
  <si>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</si>
  <si>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3.3.3.2</t>
  </si>
  <si>
    <t>საჭიროების შემთხვევაში საქართველოს მთავრობის შესაბამისი განკარგულებით განსაზღვრული ღონისძიებებით უზრუნველყოფა</t>
  </si>
  <si>
    <t>35 03 03 04</t>
  </si>
  <si>
    <t>დიალიზი და თირკმლის ტრანსპლანტაცია</t>
  </si>
  <si>
    <t>3.3.4.1</t>
  </si>
  <si>
    <t>ჰემოდიალიზით უზრუნველყოფა</t>
  </si>
  <si>
    <t>3.3.4.2</t>
  </si>
  <si>
    <t>პერიტონეული დიალიზით უზრუნველყოფა</t>
  </si>
  <si>
    <t>3.3.4.3</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</si>
  <si>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</si>
  <si>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3.3.4.4</t>
  </si>
  <si>
    <t>თირკმლის ტრანსპლანტაცია</t>
  </si>
  <si>
    <t>3.3.4.5</t>
  </si>
  <si>
    <t>ორგანოგადანერგილთა იმუნოსუპრესული მედიკამენტებით უზრუნველყოფა</t>
  </si>
  <si>
    <t>3.3.4.6</t>
  </si>
  <si>
    <t>ჰემოდიალიზზე მყოფ პაციენტთა სისხლძარღვოვანი მიდგომით უზრუნველყოფა</t>
  </si>
  <si>
    <t>3.3.4.7</t>
  </si>
  <si>
    <t>სამკურნალო საშუალებათა ტრანსპორტირება, შენახვა და გაცემა</t>
  </si>
  <si>
    <t>35 03 03 05</t>
  </si>
  <si>
    <t>ინკურაბელურ პაციენტთა პალიატიური მზრუნველობა</t>
  </si>
  <si>
    <t>3.3.5.1</t>
  </si>
  <si>
    <t>ინკურაბელურ პაციენტთა ამბულატორიული პალიატიური მზრუნველობა</t>
  </si>
  <si>
    <t>3.3.5.2</t>
  </si>
  <si>
    <t>ინკურაბელურ პაციენტთა სტაციონარული პალიატიური მზრუნველობა</t>
  </si>
  <si>
    <t>3.3.5.3</t>
  </si>
  <si>
    <t>ინკურაბელურ პაციენტთა მედიკამენტებით უზრუნველყოფა</t>
  </si>
  <si>
    <t>3.3.5.4</t>
  </si>
  <si>
    <t>35 03 03 06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</si>
  <si>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</si>
  <si>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3.3.6.1</t>
  </si>
  <si>
    <t>იშვიათი დაავადებების მქონე  18 წლამდე ასაკის ბავშვთა ამბულატორიული მომსახურება</t>
  </si>
  <si>
    <t>3.3.6.2</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</si>
  <si>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</si>
  <si>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3.3.6.3</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</si>
  <si>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</si>
  <si>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3.3.6.4</t>
  </si>
  <si>
    <t>ჰემოფილიით დაავადებულ ბავშვთა და მოზრდილთა მედიკამენტებით უზრუნველყოფა</t>
  </si>
  <si>
    <t>3.3.6.5</t>
  </si>
  <si>
    <t>ფენილკეტონურიით დაავადებულთა სამკურნალო საკვები დანამატით უზრუნველყოფა</t>
  </si>
  <si>
    <t>3.3.6.6</t>
  </si>
  <si>
    <t>მუკოვისციდოზით დაავადებულთა სპეციფიკური მედიკამენტებით უზრუნველყოფა</t>
  </si>
  <si>
    <t>3.3.6.7</t>
  </si>
  <si>
    <t>მემკვიდრული ჰიპოგამაგლობულინემიით (ბრუტონის დაავადება) დაავადებულ 18 წლამდე ასაკის ბავშვთა სპეციფიკური მედიკამენტებით  უზრუნველყოფა</t>
  </si>
  <si>
    <t>3.3.6.8</t>
  </si>
  <si>
    <t>ზრდის ჰორმონის დეფიციტისა და ტერნერის სინდრომის მქონე ბავშვთა და მოზარდთა ზრდის ჰორმონით უზრუნველყოფა</t>
  </si>
  <si>
    <t>3.3.6.9</t>
  </si>
  <si>
    <t>იუვენილური რევმატოიდული ართრიტით დაავადებულ 18 წლამდე ასაკის ბავშვთათვის ბიოლოგიური პრეპარატებით უზრუნველყოფა</t>
  </si>
  <si>
    <t>3.3.6.10</t>
  </si>
  <si>
    <t>დიდი თალასემიით დაავადებულთათვის რკინის შემბოჭავი პრეპარატებით უზრუნველყოფა</t>
  </si>
  <si>
    <t>3.3.6.11</t>
  </si>
  <si>
    <t>იდიოპათიური პულმონური ფიბროზით დაავადებული პაციენტების უზრუნველყოფა პირფენიდონით</t>
  </si>
  <si>
    <t>3.3.6.12</t>
  </si>
  <si>
    <t>სპეციალური სამკურნალო საშუალებათა ტრანსპორტირების, შენახვისა და გაცემის ხარჯები</t>
  </si>
  <si>
    <t>35 03 03 07</t>
  </si>
  <si>
    <t>სასწრაფო გადაუდებელი დახმარება და სამედიცინო ტრანსპორტირება</t>
  </si>
  <si>
    <t>3.3.7.1</t>
  </si>
  <si>
    <t>სასწრაფო სამედიცინო დახმარება (მ.შ. ოკუპირებულ ტერიტორიაზე მოქმედი სასწრაფო სამედიცინო დახმარება)</t>
  </si>
  <si>
    <t>3.3.7.2</t>
  </si>
  <si>
    <t>სამედიცინო ტრანსპორტირება - რეფერალური დახმარება</t>
  </si>
  <si>
    <t>3.3.7.3</t>
  </si>
  <si>
    <t>სამედიცინო ტრანსპორტირება - საქართველოს საკანონმდებლო, აღმასრულებელი და სასამართლო ხელისუფლების უმაღლეს თანამდებობის პირთა და საქართველოში ოფიციალური ვიზიტით მყოფ საზღვარგარეთის ქვეყნების ხელმძღვანელთა გადაუდებელი სამედიცინო დახმარება</t>
  </si>
  <si>
    <t>3.3.7.4</t>
  </si>
  <si>
    <t>სამედიცინო ტრანსპორტირება - საგანგებო სიტუაციებისა და სპეციალური ოპერაციების დროს შესაბამისი ტექნიკით აღჭურვილი სამედიცინო ბრიგადის თანხლება და გადაუდებელი სამედიცინო დახმარების უზრუნველყოფა</t>
  </si>
  <si>
    <t>3.3.7.5</t>
  </si>
  <si>
    <t>„პროგრამა „მომავლის ბანაკის“ განხორციელების შესახებ“ საქართველოს მთავრობის 2015 წლის 1 ივნისის №1114 განკარგულებით განსაზღვრული ღონისძიებების უზრუნველყოფა</t>
  </si>
  <si>
    <t>3.3.7.6</t>
  </si>
  <si>
    <t>სასწრაფო სამედიცინო გადაუდებელი დახმარება</t>
  </si>
  <si>
    <t>35 03 03 08</t>
  </si>
  <si>
    <t>სოფლის ექიმი</t>
  </si>
  <si>
    <t>3.3.8.1</t>
  </si>
  <si>
    <t>პირველადი ჯანდაცვის მომსახურება სოფლად (მათ შორის – ამბულატორიული მომსახურებისათვის აუცილებელი მედიკამენტების და სამედიცინო დანიშნულების საგნების, ექიმის ჩანთის და სამედიცინო დოკუმენტაციის ბეჭდვის მომსახურების შესყიდვა)</t>
  </si>
  <si>
    <t>3.3.8.2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</si>
  <si>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t>
  </si>
  <si>
    <t>3.3.8.3</t>
  </si>
  <si>
    <t>შიდა ქართლის სოფლების ამბულატორიული ქსელის ხელშეწყობა და განვითარება</t>
  </si>
  <si>
    <t>3.3.8.4</t>
  </si>
  <si>
    <t>სპეცდაფინანსებაზე მყოფი რიგი სამედიცინო დაწესებულებების შეუფერხებელი ფუნქციონირების ხელშეწყობის მიზნით, დამატებითი ღონისძიებების განხორციელების უზრუნველყოფა</t>
  </si>
  <si>
    <t>35 03 03 09</t>
  </si>
  <si>
    <t>რეფერალური მომსახურება</t>
  </si>
  <si>
    <t>3.3.9.1</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</si>
  <si>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</si>
  <si>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3.3.9.2</t>
  </si>
  <si>
    <t xml:space="preserve">საქართველოს საკანონმდებლო, აღმასრულებელი და სასამართლო ხელისუფლების უმაღლეს თანამდებობის პირთა და მათი ოჯახის წევრთა გეგმიური სამედიცინო დახმარების ხარჯების ანაზღაურების კომპონენტი </t>
  </si>
  <si>
    <t>3.3.9.3</t>
  </si>
  <si>
    <t>ყოფილი უმაღლესი პოლიტიკური თანამდებობის პირების ოჯახის წევრთა სამედიცინო დაზღვევის კომპონენტი</t>
  </si>
  <si>
    <t>3.3.9.4</t>
  </si>
  <si>
    <t>მსჯავრდებულთა კომისიური შემოწმების უზრუნველყოფა</t>
  </si>
  <si>
    <t>35 03 03 10</t>
  </si>
  <si>
    <t>სამხედრო ძალებში გასაწვევ მოქალაქეთა სამედიცინო შემოწმება</t>
  </si>
  <si>
    <t>3.3.10.1</t>
  </si>
  <si>
    <t>სამხედრო ძალებში გასაწვევ მოქალაქეთა ამბულატორიული შემოწმების კომპონენტი</t>
  </si>
  <si>
    <t>3.3.10.2</t>
  </si>
  <si>
    <t>სამხედრო ძალებში გასაწვევ მოქალაქეთა დამატებითი გამოკვლევის კომპონენტი</t>
  </si>
  <si>
    <t>35 03 04</t>
  </si>
  <si>
    <t>დიპლომისშემდგომი სამედიცინო განათლების პროგრამა</t>
  </si>
  <si>
    <t>3.4.1</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</si>
  <si>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t>
  </si>
  <si>
    <t>სულ სავარაუდო 2016</t>
  </si>
  <si>
    <t>ცვლილების პროექტი</t>
  </si>
  <si>
    <t>,,+/-"</t>
  </si>
  <si>
    <t>სატენდეროს ჩამოჭრის შემდეგ მოსალოდნელი ბიუჯეტი</t>
  </si>
  <si>
    <t>90000  blankebis fuli</t>
  </si>
  <si>
    <t>04.11.16-დაკორექტირებულია ქიმერიძის და მაგდების კომენტარების შემდეგ</t>
  </si>
  <si>
    <t>07.11.16-დაკორექტირებულია სოფრომაძესთან შეხვედრის შემდეგ</t>
  </si>
  <si>
    <t>2016 მოთხოვნილი ბიუჯეტი</t>
  </si>
  <si>
    <t>15.11.16 - ცვლილების გასაგზავნი ვერსია</t>
  </si>
  <si>
    <t>გაწეული ხარჯი საანგარიშგებო თვეების მიხედვით</t>
  </si>
  <si>
    <t>მოსალოდნელი</t>
  </si>
  <si>
    <t>სადავო შემთხვევები - 2016 წლის ბიუჯეტით დაფინანსებული</t>
  </si>
  <si>
    <t>დეკემბერი</t>
  </si>
  <si>
    <t>იანვარი</t>
  </si>
  <si>
    <t>თებერვალი</t>
  </si>
  <si>
    <t>მარტი</t>
  </si>
  <si>
    <t xml:space="preserve">აპრილი </t>
  </si>
  <si>
    <t>მაისი</t>
  </si>
  <si>
    <t>ივნისი</t>
  </si>
  <si>
    <t>ივლისი</t>
  </si>
  <si>
    <t xml:space="preserve">აგვისტო </t>
  </si>
  <si>
    <t xml:space="preserve">სექტემბერი - </t>
  </si>
  <si>
    <t>ოქტომბერი-არასრული</t>
  </si>
  <si>
    <t>ნოემბერი</t>
  </si>
  <si>
    <t>სულ</t>
  </si>
  <si>
    <t>ამბულატორიული მომსახურება (მ.შ. პატიმრობისა და თავისუფლების აღკვეთის დაწესებულებების ფარგლებში ტუბსაწინააღმდეგო ამბულატორიული ღონისძიებების დაფინანსება 12 500 ლარი თვეში)</t>
  </si>
  <si>
    <t>პატიმრებისა და თავისულების აღკვეთის დაწესებულებებისათვის ტუბერკულოზის მართისთვის მედიკამენტების, სხვა სახარჯი და დამხმარე მასალების შესყიდვა</t>
  </si>
  <si>
    <t>აივ ინფექცია/შიდსი</t>
  </si>
  <si>
    <t>ამბულატორიული მომსახურება</t>
  </si>
  <si>
    <t>სტაციონარული დეტოქსიკაცია და პირველადი რეაბილიტაცია ოპიოიდების, ფსიქოაქტიური ნივთიერებების და სხვა სტიმულატორების მოხმარებით გამოწვეული ფსიქიკური და ქცევითი აშლილობების დროს</t>
  </si>
  <si>
    <t xml:space="preserve">ალკოჰოლის მიღებით გამოწვეული ფსიქიკური და ქცევითი აშლილობების სტაციონარული მომსახურება </t>
  </si>
  <si>
    <t>ფსიქიკური ჯანმრთელობა</t>
  </si>
  <si>
    <t>ამბულატორიული მომსახურება- ფსიქიატრიული ამბულატორიული მომსახურება</t>
  </si>
  <si>
    <t>ამბულატორიული მომსახურება - ფსიქოსოციალური რეაბილიტაცია</t>
  </si>
  <si>
    <t>ამბულატორიული მომსახურება - ბავშვთა ფსიქიკური ჯანმრთელობა</t>
  </si>
  <si>
    <t>ამბულატორიული მომსახურება - ფსიქიატრიული კრიზისული ინტერვენცია</t>
  </si>
  <si>
    <t>ამბულატორიული მომსახურება - თემზე დაფუძნებული მობილური გუნდის მომსახურება</t>
  </si>
  <si>
    <t xml:space="preserve">სტაციონარული მომსახურება  - ბავშვთა და მოზრდილთა სტაციონარული მომსახურება </t>
  </si>
  <si>
    <t>სტაციონარული მომსახურება  - ფსიქიკური დარღვევების მქონე პირთა თავშესაფრით უზრუნველყოფის კომპონენტი</t>
  </si>
  <si>
    <t>სპეციალიზებული აბულატორიული დახმარება</t>
  </si>
  <si>
    <t xml:space="preserve">ჰემოდიალიზზე მყოფ პაციენტთა სისხლძარღვოვანი მიდგომით უზრუნველყოფა, </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</si>
  <si>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</si>
  <si>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</si>
  <si>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დაავადებულ ბავშვთა და მოზრდილთა ამბულატორიული და სტაციონარული მომსახურება</t>
  </si>
  <si>
    <t xml:space="preserve">სასწრაფო სამედიცინო დახმარების სამსახურების რეფორმების უზრუნველსაყოფად საჭირო ღონისძიებები </t>
  </si>
  <si>
    <t>„პროგრამა „მომავლის ბანაკის“ განხორციელების შესახებ“ საქართველოს მთავრობის  23 აპრილის #728 განკარგულებით განსაზღვრული ღონისძიებების უზრუნველყოფა</t>
  </si>
  <si>
    <t>„C ჰეპატიტის მართვის პირველი ეტაპის ღონისძიებების უზრუნველყოფის თაობაზე სახელმწიფო პროგრამა</t>
  </si>
  <si>
    <t>C ჰეპატიტით დაავადებულ პირთა დიაგნოსტიკა</t>
  </si>
  <si>
    <t>08.12.2016 - ცვლილების პროექტი კორექტირებული</t>
  </si>
  <si>
    <t xml:space="preserve">08.12.2016 - ცვლილების პროექტი </t>
  </si>
  <si>
    <t>C ჰეპატიტი</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</si>
</sst>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
    <numFmt numFmtId="165" formatCode="_(* #,##0.00_);_(* \(#,##0.00\);_(* &quot;-&quot;??_);_(@_)"/>
  </numFmts>
  <fonts count="60" x14ac:knownFonts="1">
    <font>
      <sz val="11"/>
      <color theme="1"/>
      <name val="Calibri"/>
      <family val="2"/>
      <scheme val="minor"/>
    </font>
    <font>
      <sz val="11"/>
      <color theme="1"/>
      <name val="Calibri"/>
      <family val="2"/>
      <scheme val="minor"/>
    </font>
    <font>
      <sz val="11"/>
      <name val="Sylfaen"/>
      <family val="1"/>
    </font>
    <font>
      <b/>
      <u/>
      <sz val="11"/>
      <name val="Sylfaen"/>
      <family val="1"/>
    </font>
    <font>
      <b/>
      <i/>
      <sz val="11"/>
      <name val="Sylfaen"/>
      <family val="1"/>
    </font>
    <font>
      <b/>
      <u/>
      <sz val="14"/>
      <name val="Calibri"/>
      <family val="2"/>
      <scheme val="minor"/>
    </font>
    <font>
      <b/>
      <u/>
      <sz val="14"/>
      <name val="Arial"/>
      <family val="2"/>
    </font>
    <font>
      <b/>
      <u/>
      <sz val="14"/>
      <name val="Sylfaen"/>
      <family val="1"/>
    </font>
    <font>
      <b/>
      <sz val="12"/>
      <name val="Calibri"/>
      <family val="2"/>
      <scheme val="minor"/>
    </font>
    <font>
      <b/>
      <sz val="12"/>
      <name val="Arial"/>
      <family val="2"/>
    </font>
    <font>
      <b/>
      <sz val="12"/>
      <name val="Sylfaen"/>
      <family val="1"/>
    </font>
    <font>
      <sz val="12"/>
      <name val="Calibri"/>
      <family val="2"/>
      <scheme val="minor"/>
    </font>
    <font>
      <b/>
      <sz val="11"/>
      <name val="Calibri"/>
      <family val="2"/>
      <scheme val="minor"/>
    </font>
    <font>
      <b/>
      <sz val="10"/>
      <name val="Arial"/>
      <family val="2"/>
    </font>
    <font>
      <b/>
      <sz val="11"/>
      <name val="Sylfaen"/>
      <family val="1"/>
    </font>
    <font>
      <b/>
      <i/>
      <u/>
      <sz val="12"/>
      <color theme="1"/>
      <name val="Sylfaen"/>
      <family val="1"/>
    </font>
    <font>
      <b/>
      <sz val="16"/>
      <name val="Calibri"/>
      <family val="2"/>
      <scheme val="minor"/>
    </font>
    <font>
      <sz val="12"/>
      <name val="Sylfaen"/>
      <family val="1"/>
      <charset val="204"/>
    </font>
    <font>
      <b/>
      <sz val="12"/>
      <name val="Sylfaen"/>
      <family val="1"/>
      <charset val="204"/>
    </font>
    <font>
      <sz val="12"/>
      <color rgb="FFFF0000"/>
      <name val="Calibri"/>
      <family val="2"/>
      <scheme val="minor"/>
    </font>
    <font>
      <b/>
      <sz val="9"/>
      <color indexed="81"/>
      <name val="Tahoma"/>
      <family val="2"/>
    </font>
    <font>
      <sz val="9"/>
      <color indexed="81"/>
      <name val="Tahoma"/>
      <family val="2"/>
    </font>
    <font>
      <sz val="11"/>
      <color rgb="FFFF0000"/>
      <name val="Sylfaen"/>
      <family val="1"/>
    </font>
    <font>
      <b/>
      <u/>
      <sz val="14"/>
      <color rgb="FFFF0000"/>
      <name val="Calibri"/>
      <family val="2"/>
      <scheme val="minor"/>
    </font>
    <font>
      <b/>
      <sz val="12"/>
      <color rgb="FFFF0000"/>
      <name val="Calibri"/>
      <family val="2"/>
      <scheme val="minor"/>
    </font>
    <font>
      <sz val="12"/>
      <name val="Sylfaen"/>
      <family val="1"/>
    </font>
    <font>
      <b/>
      <sz val="11"/>
      <name val="Arial"/>
      <family val="2"/>
    </font>
    <font>
      <sz val="11"/>
      <name val="Sylfaen"/>
      <family val="1"/>
      <charset val="204"/>
    </font>
    <font>
      <sz val="11"/>
      <name val="Calibri"/>
      <family val="2"/>
      <scheme val="minor"/>
    </font>
    <font>
      <sz val="11"/>
      <color rgb="FFFF0000"/>
      <name val="Calibri"/>
      <family val="2"/>
      <scheme val="minor"/>
    </font>
    <font>
      <b/>
      <sz val="11"/>
      <color rgb="FFFF0000"/>
      <name val="Calibri"/>
      <family val="2"/>
      <scheme val="minor"/>
    </font>
    <font>
      <sz val="9"/>
      <name val="Sylfaen"/>
      <family val="1"/>
    </font>
    <font>
      <b/>
      <u/>
      <sz val="9"/>
      <name val="Sylfaen"/>
      <family val="1"/>
    </font>
    <font>
      <b/>
      <sz val="9"/>
      <name val="Sylfaen"/>
      <family val="1"/>
    </font>
    <font>
      <b/>
      <sz val="9"/>
      <name val="Calibri"/>
      <family val="2"/>
      <scheme val="minor"/>
    </font>
    <font>
      <sz val="9"/>
      <name val="Sylfaen"/>
      <family val="1"/>
      <charset val="204"/>
    </font>
    <font>
      <sz val="8"/>
      <name val="Sylfaen"/>
      <family val="1"/>
    </font>
    <font>
      <b/>
      <u/>
      <sz val="8"/>
      <name val="Calibri"/>
      <family val="2"/>
      <scheme val="minor"/>
    </font>
    <font>
      <b/>
      <u/>
      <sz val="8"/>
      <name val="Arial"/>
      <family val="2"/>
    </font>
    <font>
      <b/>
      <sz val="8"/>
      <name val="Calibri"/>
      <family val="2"/>
      <scheme val="minor"/>
    </font>
    <font>
      <b/>
      <sz val="8"/>
      <name val="Arial"/>
      <family val="2"/>
    </font>
    <font>
      <sz val="8"/>
      <name val="Sylfaen"/>
      <family val="1"/>
      <charset val="204"/>
    </font>
    <font>
      <sz val="8"/>
      <name val="Calibri"/>
      <family val="2"/>
      <scheme val="minor"/>
    </font>
    <font>
      <b/>
      <sz val="7"/>
      <color theme="1"/>
      <name val="Sylfaen"/>
      <family val="1"/>
      <charset val="204"/>
    </font>
    <font>
      <sz val="8"/>
      <color theme="1"/>
      <name val="Sylfaen"/>
      <family val="1"/>
      <charset val="204"/>
    </font>
    <font>
      <b/>
      <sz val="7"/>
      <color rgb="FF000000"/>
      <name val="Sylfaen"/>
      <family val="1"/>
      <charset val="204"/>
    </font>
    <font>
      <sz val="7"/>
      <color theme="1"/>
      <name val="Sylfaen"/>
      <family val="1"/>
      <charset val="204"/>
    </font>
    <font>
      <b/>
      <sz val="7"/>
      <name val="Sylfaen"/>
      <family val="1"/>
      <charset val="204"/>
    </font>
    <font>
      <sz val="7"/>
      <color rgb="FF000000"/>
      <name val="Sylfaen"/>
      <family val="1"/>
      <charset val="204"/>
    </font>
    <font>
      <b/>
      <sz val="8"/>
      <color theme="1"/>
      <name val="Sylfaen"/>
      <family val="1"/>
      <charset val="204"/>
    </font>
    <font>
      <sz val="7"/>
      <name val="Sylfaen"/>
      <family val="1"/>
      <charset val="204"/>
    </font>
    <font>
      <sz val="7"/>
      <color theme="1"/>
      <name val="Calibri"/>
      <family val="2"/>
      <scheme val="minor"/>
    </font>
    <font>
      <sz val="7"/>
      <name val="Sylfaen"/>
      <family val="1"/>
    </font>
    <font>
      <sz val="8"/>
      <color theme="1"/>
      <name val="Sylfaen"/>
      <family val="1"/>
    </font>
    <font>
      <b/>
      <i/>
      <sz val="7"/>
      <color theme="1"/>
      <name val="Sylfaen"/>
      <family val="1"/>
      <charset val="204"/>
    </font>
    <font>
      <b/>
      <sz val="8"/>
      <color indexed="81"/>
      <name val="Tahoma"/>
      <family val="2"/>
    </font>
    <font>
      <sz val="8"/>
      <color indexed="81"/>
      <name val="Tahoma"/>
      <family val="2"/>
    </font>
    <font>
      <b/>
      <sz val="8"/>
      <color indexed="81"/>
      <name val="Tahoma"/>
      <family val="2"/>
      <charset val="204"/>
    </font>
    <font>
      <sz val="8"/>
      <color indexed="81"/>
      <name val="Tahoma"/>
      <family val="2"/>
      <charset val="204"/>
    </font>
    <font>
      <b/>
      <sz val="11"/>
      <color rgb="FFFF0000"/>
      <name val="Sylfaen"/>
      <family val="1"/>
    </font>
  </fonts>
  <fills count="14">
    <fill>
      <patternFill patternType="none"/>
    </fill>
    <fill>
      <patternFill patternType="gray125"/>
    </fill>
    <fill>
      <patternFill patternType="solid">
        <fgColor theme="0"/>
        <bgColor indexed="64"/>
      </patternFill>
    </fill>
    <fill>
      <gradientFill degree="90">
        <stop position="0">
          <color theme="0"/>
        </stop>
        <stop position="1">
          <color theme="5" tint="0.80001220740379042"/>
        </stop>
      </gradientFill>
    </fill>
    <fill>
      <patternFill patternType="solid">
        <fgColor theme="4" tint="0.3999755851924192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59999389629810485"/>
        <bgColor indexed="64"/>
      </patternFill>
    </fill>
    <fill>
      <patternFill patternType="solid">
        <fgColor rgb="FFFFFF00"/>
        <bgColor auto="1"/>
      </patternFill>
    </fill>
    <fill>
      <patternFill patternType="solid">
        <fgColor rgb="FFFF0000"/>
        <bgColor auto="1"/>
      </patternFill>
    </fill>
    <fill>
      <patternFill patternType="solid">
        <fgColor theme="3" tint="-0.499984740745262"/>
        <bgColor auto="1"/>
      </patternFill>
    </fill>
    <fill>
      <patternFill patternType="solid">
        <fgColor theme="3" tint="-0.499984740745262"/>
        <bgColor indexed="64"/>
      </patternFill>
    </fill>
  </fills>
  <borders count="21">
    <border>
      <left/>
      <right/>
      <top/>
      <bottom/>
      <diagonal/>
    </border>
    <border>
      <left/>
      <right style="thin">
        <color theme="4" tint="-0.24994659260841701"/>
      </right>
      <top/>
      <bottom/>
      <diagonal/>
    </border>
    <border>
      <left style="thin">
        <color theme="4" tint="-0.24994659260841701"/>
      </left>
      <right style="thin">
        <color theme="4" tint="-0.24994659260841701"/>
      </right>
      <top style="thin">
        <color theme="4" tint="-0.24994659260841701"/>
      </top>
      <bottom/>
      <diagonal/>
    </border>
    <border>
      <left style="thin">
        <color theme="4" tint="-0.24994659260841701"/>
      </left>
      <right/>
      <top style="thin">
        <color theme="4" tint="-0.2499465926084170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24994659260841701"/>
      </left>
      <right style="thin">
        <color theme="4" tint="-0.24994659260841701"/>
      </right>
      <top/>
      <bottom/>
      <diagonal/>
    </border>
    <border>
      <left style="thin">
        <color theme="4" tint="-0.24994659260841701"/>
      </left>
      <right/>
      <top/>
      <bottom/>
      <diagonal/>
    </border>
    <border>
      <left style="thin">
        <color indexed="64"/>
      </left>
      <right style="thin">
        <color indexed="64"/>
      </right>
      <top/>
      <bottom/>
      <diagonal/>
    </border>
    <border>
      <left style="thin">
        <color theme="4" tint="-0.24994659260841701"/>
      </left>
      <right style="thin">
        <color theme="4" tint="-0.24994659260841701"/>
      </right>
      <top/>
      <bottom style="thin">
        <color theme="4" tint="-0.24994659260841701"/>
      </bottom>
      <diagonal/>
    </border>
    <border>
      <left style="thin">
        <color theme="4" tint="-0.24994659260841701"/>
      </left>
      <right/>
      <top/>
      <bottom style="thin">
        <color theme="4" tint="-0.24994659260841701"/>
      </bottom>
      <diagonal/>
    </border>
    <border>
      <left style="thin">
        <color indexed="64"/>
      </left>
      <right style="thin">
        <color indexed="64"/>
      </right>
      <top/>
      <bottom style="thin">
        <color indexed="64"/>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theme="4" tint="-0.24994659260841701"/>
      </left>
      <right/>
      <top style="thin">
        <color theme="4" tint="-0.24994659260841701"/>
      </top>
      <bottom style="thin">
        <color theme="4" tint="-0.24994659260841701"/>
      </bottom>
      <diagonal/>
    </border>
    <border>
      <left/>
      <right style="thin">
        <color theme="4" tint="-0.24994659260841701"/>
      </right>
      <top style="thin">
        <color theme="4" tint="-0.24994659260841701"/>
      </top>
      <bottom style="thin">
        <color theme="4" tint="-0.24994659260841701"/>
      </bottom>
      <diagonal/>
    </border>
    <border>
      <left/>
      <right/>
      <top/>
      <bottom style="thin">
        <color indexed="64"/>
      </bottom>
      <diagonal/>
    </border>
    <border>
      <left/>
      <right style="thin">
        <color theme="4" tint="-0.24994659260841701"/>
      </right>
      <top style="thin">
        <color theme="4" tint="-0.24994659260841701"/>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theme="4" tint="-0.24994659260841701"/>
      </bottom>
      <diagonal/>
    </border>
  </borders>
  <cellStyleXfs count="2">
    <xf numFmtId="0" fontId="0" fillId="0" borderId="0"/>
    <xf numFmtId="43" fontId="1" fillId="0" borderId="0" applyFont="0" applyFill="0" applyBorder="0" applyAlignment="0" applyProtection="0"/>
  </cellStyleXfs>
  <cellXfs count="226">
    <xf numFmtId="0" fontId="0" fillId="0" borderId="0" xfId="0"/>
    <xf numFmtId="0" fontId="2" fillId="2" borderId="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vertical="center" wrapText="1"/>
    </xf>
    <xf numFmtId="0" fontId="3" fillId="2" borderId="0" xfId="0" applyFont="1" applyFill="1" applyAlignment="1">
      <alignment vertical="center" wrapText="1"/>
    </xf>
    <xf numFmtId="0" fontId="4" fillId="3" borderId="0" xfId="0" applyFont="1" applyFill="1" applyBorder="1" applyAlignment="1">
      <alignment horizontal="center" vertical="center" wrapText="1"/>
    </xf>
    <xf numFmtId="0" fontId="5" fillId="4" borderId="12" xfId="0" applyFont="1" applyFill="1" applyBorder="1" applyAlignment="1">
      <alignment horizontal="center" vertical="center" wrapText="1"/>
    </xf>
    <xf numFmtId="49" fontId="6" fillId="4" borderId="12" xfId="0" applyNumberFormat="1" applyFont="1" applyFill="1" applyBorder="1" applyAlignment="1">
      <alignment horizontal="center" vertical="center" wrapText="1"/>
    </xf>
    <xf numFmtId="0" fontId="7" fillId="4" borderId="12" xfId="0" applyFont="1" applyFill="1" applyBorder="1" applyAlignment="1">
      <alignment vertical="center" wrapText="1"/>
    </xf>
    <xf numFmtId="164" fontId="5" fillId="4" borderId="9" xfId="0" applyNumberFormat="1" applyFont="1" applyFill="1" applyBorder="1" applyAlignment="1">
      <alignment horizontal="center" vertical="center" wrapText="1"/>
    </xf>
    <xf numFmtId="164" fontId="5" fillId="4" borderId="0" xfId="0" applyNumberFormat="1" applyFont="1" applyFill="1" applyBorder="1" applyAlignment="1">
      <alignment horizontal="center" vertical="center" wrapText="1"/>
    </xf>
    <xf numFmtId="0" fontId="8" fillId="5" borderId="12" xfId="0" applyFont="1" applyFill="1" applyBorder="1" applyAlignment="1">
      <alignment horizontal="center" vertical="center" wrapText="1"/>
    </xf>
    <xf numFmtId="49" fontId="9" fillId="5" borderId="12" xfId="0" applyNumberFormat="1" applyFont="1" applyFill="1" applyBorder="1" applyAlignment="1">
      <alignment horizontal="center" vertical="center" wrapText="1"/>
    </xf>
    <xf numFmtId="0" fontId="10" fillId="5" borderId="12" xfId="0" applyFont="1" applyFill="1" applyBorder="1" applyAlignment="1">
      <alignment vertical="center" wrapText="1"/>
    </xf>
    <xf numFmtId="164" fontId="8" fillId="5" borderId="12" xfId="0" applyNumberFormat="1" applyFont="1" applyFill="1" applyBorder="1" applyAlignment="1">
      <alignment horizontal="center" vertical="center" wrapText="1"/>
    </xf>
    <xf numFmtId="164" fontId="11" fillId="5" borderId="12" xfId="0" applyNumberFormat="1" applyFont="1" applyFill="1" applyBorder="1" applyAlignment="1">
      <alignment horizontal="center" vertical="center" wrapText="1"/>
    </xf>
    <xf numFmtId="164" fontId="11" fillId="5" borderId="0" xfId="0" applyNumberFormat="1" applyFont="1" applyFill="1" applyBorder="1" applyAlignment="1">
      <alignment horizontal="center" vertical="center" wrapText="1"/>
    </xf>
    <xf numFmtId="0" fontId="12" fillId="0" borderId="12" xfId="0" applyFont="1" applyFill="1" applyBorder="1" applyAlignment="1">
      <alignment horizontal="center" vertical="center" wrapText="1"/>
    </xf>
    <xf numFmtId="49" fontId="13" fillId="0" borderId="12" xfId="0" applyNumberFormat="1" applyFont="1" applyFill="1" applyBorder="1" applyAlignment="1">
      <alignment horizontal="center" vertical="center" wrapText="1"/>
    </xf>
    <xf numFmtId="0" fontId="14" fillId="0" borderId="12" xfId="0" applyFont="1" applyFill="1" applyBorder="1" applyAlignment="1">
      <alignment vertical="center" wrapText="1"/>
    </xf>
    <xf numFmtId="164" fontId="8" fillId="2" borderId="12" xfId="0" applyNumberFormat="1" applyFont="1" applyFill="1" applyBorder="1" applyAlignment="1">
      <alignment horizontal="center" vertical="center" wrapText="1"/>
    </xf>
    <xf numFmtId="164" fontId="8" fillId="2" borderId="0" xfId="0" applyNumberFormat="1" applyFont="1" applyFill="1" applyBorder="1" applyAlignment="1">
      <alignment horizontal="center" vertical="center" wrapText="1"/>
    </xf>
    <xf numFmtId="0" fontId="2" fillId="6" borderId="0" xfId="0" applyFont="1" applyFill="1" applyBorder="1" applyAlignment="1">
      <alignment horizontal="center" vertical="center" wrapText="1"/>
    </xf>
    <xf numFmtId="0" fontId="12" fillId="6" borderId="12" xfId="0" applyFont="1" applyFill="1" applyBorder="1" applyAlignment="1">
      <alignment horizontal="center" vertical="center" wrapText="1"/>
    </xf>
    <xf numFmtId="49" fontId="13" fillId="6" borderId="12" xfId="0" applyNumberFormat="1" applyFont="1" applyFill="1" applyBorder="1" applyAlignment="1">
      <alignment horizontal="center" vertical="center" wrapText="1"/>
    </xf>
    <xf numFmtId="0" fontId="14" fillId="6" borderId="12" xfId="0" applyFont="1" applyFill="1" applyBorder="1" applyAlignment="1">
      <alignment vertical="center" wrapText="1"/>
    </xf>
    <xf numFmtId="164" fontId="8" fillId="6" borderId="12" xfId="0" applyNumberFormat="1" applyFont="1" applyFill="1" applyBorder="1" applyAlignment="1">
      <alignment horizontal="center" vertical="center" wrapText="1"/>
    </xf>
    <xf numFmtId="164" fontId="11" fillId="6" borderId="12" xfId="0" applyNumberFormat="1" applyFont="1" applyFill="1" applyBorder="1" applyAlignment="1">
      <alignment horizontal="center" vertical="center" wrapText="1"/>
    </xf>
    <xf numFmtId="4" fontId="15" fillId="6" borderId="4" xfId="0" applyNumberFormat="1" applyFont="1" applyFill="1" applyBorder="1" applyAlignment="1">
      <alignment horizontal="center" vertical="center"/>
    </xf>
    <xf numFmtId="4" fontId="15" fillId="6" borderId="0" xfId="0" applyNumberFormat="1" applyFont="1" applyFill="1" applyBorder="1" applyAlignment="1">
      <alignment horizontal="center" vertical="center"/>
    </xf>
    <xf numFmtId="164" fontId="16" fillId="6" borderId="12" xfId="0" applyNumberFormat="1" applyFont="1" applyFill="1" applyBorder="1" applyAlignment="1">
      <alignment horizontal="center" vertical="center" wrapText="1"/>
    </xf>
    <xf numFmtId="164" fontId="11" fillId="6" borderId="0" xfId="0" applyNumberFormat="1" applyFont="1" applyFill="1" applyBorder="1" applyAlignment="1">
      <alignment horizontal="center" vertical="center" wrapText="1"/>
    </xf>
    <xf numFmtId="0" fontId="2" fillId="6" borderId="0" xfId="0" applyFont="1" applyFill="1" applyAlignment="1">
      <alignment vertical="center" wrapText="1"/>
    </xf>
    <xf numFmtId="0" fontId="12" fillId="7" borderId="12" xfId="0" applyFont="1" applyFill="1" applyBorder="1" applyAlignment="1">
      <alignment horizontal="center" vertical="center" wrapText="1"/>
    </xf>
    <xf numFmtId="49" fontId="13" fillId="7" borderId="12" xfId="0" applyNumberFormat="1" applyFont="1" applyFill="1" applyBorder="1" applyAlignment="1">
      <alignment horizontal="center" vertical="center" wrapText="1"/>
    </xf>
    <xf numFmtId="0" fontId="17" fillId="7" borderId="12" xfId="0" applyFont="1" applyFill="1" applyBorder="1" applyAlignment="1">
      <alignment vertical="center" wrapText="1"/>
    </xf>
    <xf numFmtId="164" fontId="8" fillId="7" borderId="12" xfId="0" applyNumberFormat="1" applyFont="1" applyFill="1" applyBorder="1" applyAlignment="1">
      <alignment horizontal="center" vertical="center" wrapText="1"/>
    </xf>
    <xf numFmtId="164" fontId="11" fillId="7" borderId="12" xfId="0" applyNumberFormat="1" applyFont="1" applyFill="1" applyBorder="1" applyAlignment="1">
      <alignment horizontal="center" vertical="center" wrapText="1"/>
    </xf>
    <xf numFmtId="164" fontId="11" fillId="7" borderId="0" xfId="0" applyNumberFormat="1" applyFont="1" applyFill="1" applyBorder="1" applyAlignment="1">
      <alignment horizontal="center" vertical="center" wrapText="1"/>
    </xf>
    <xf numFmtId="164" fontId="11" fillId="7" borderId="2" xfId="0" applyNumberFormat="1" applyFont="1" applyFill="1" applyBorder="1" applyAlignment="1">
      <alignment horizontal="center" vertical="center" wrapText="1"/>
    </xf>
    <xf numFmtId="164" fontId="8" fillId="0" borderId="12" xfId="0" applyNumberFormat="1" applyFont="1" applyFill="1" applyBorder="1" applyAlignment="1">
      <alignment horizontal="center" vertical="center" wrapText="1"/>
    </xf>
    <xf numFmtId="164" fontId="11" fillId="2" borderId="12" xfId="0" applyNumberFormat="1" applyFont="1" applyFill="1" applyBorder="1" applyAlignment="1">
      <alignment horizontal="center" vertical="center" wrapText="1"/>
    </xf>
    <xf numFmtId="164" fontId="11" fillId="2" borderId="13" xfId="0" applyNumberFormat="1" applyFont="1" applyFill="1" applyBorder="1" applyAlignment="1">
      <alignment horizontal="center" vertical="center" wrapText="1"/>
    </xf>
    <xf numFmtId="4" fontId="15" fillId="8" borderId="4" xfId="0" applyNumberFormat="1" applyFont="1" applyFill="1" applyBorder="1" applyAlignment="1">
      <alignment horizontal="center" vertical="center"/>
    </xf>
    <xf numFmtId="164" fontId="11" fillId="2" borderId="14" xfId="0" applyNumberFormat="1" applyFont="1" applyFill="1" applyBorder="1" applyAlignment="1">
      <alignment horizontal="center" vertical="center" wrapText="1"/>
    </xf>
    <xf numFmtId="164" fontId="16" fillId="2" borderId="12" xfId="0" applyNumberFormat="1" applyFont="1" applyFill="1" applyBorder="1" applyAlignment="1">
      <alignment horizontal="center" vertical="center" wrapText="1"/>
    </xf>
    <xf numFmtId="164" fontId="11" fillId="2" borderId="0" xfId="0" applyNumberFormat="1" applyFont="1" applyFill="1" applyBorder="1" applyAlignment="1">
      <alignment horizontal="center" vertical="center" wrapText="1"/>
    </xf>
    <xf numFmtId="164" fontId="11" fillId="6" borderId="13" xfId="0" applyNumberFormat="1" applyFont="1" applyFill="1" applyBorder="1" applyAlignment="1">
      <alignment horizontal="center" vertical="center" wrapText="1"/>
    </xf>
    <xf numFmtId="164" fontId="11" fillId="6" borderId="14" xfId="0" applyNumberFormat="1" applyFont="1" applyFill="1" applyBorder="1" applyAlignment="1">
      <alignment horizontal="center" vertical="center" wrapText="1"/>
    </xf>
    <xf numFmtId="164" fontId="8" fillId="6" borderId="13" xfId="0" applyNumberFormat="1" applyFont="1" applyFill="1" applyBorder="1" applyAlignment="1">
      <alignment horizontal="center" vertical="center" wrapText="1"/>
    </xf>
    <xf numFmtId="164" fontId="8" fillId="6" borderId="14" xfId="0" applyNumberFormat="1" applyFont="1" applyFill="1" applyBorder="1" applyAlignment="1">
      <alignment horizontal="center" vertical="center" wrapText="1"/>
    </xf>
    <xf numFmtId="164" fontId="11" fillId="7" borderId="9" xfId="0" applyNumberFormat="1" applyFont="1" applyFill="1" applyBorder="1" applyAlignment="1">
      <alignment horizontal="center" vertical="center" wrapText="1"/>
    </xf>
    <xf numFmtId="164" fontId="11" fillId="8" borderId="12" xfId="0" applyNumberFormat="1" applyFont="1" applyFill="1" applyBorder="1" applyAlignment="1">
      <alignment horizontal="center" vertical="center" wrapText="1"/>
    </xf>
    <xf numFmtId="0" fontId="18" fillId="8" borderId="12" xfId="0" applyFont="1" applyFill="1" applyBorder="1" applyAlignment="1">
      <alignment vertical="center" wrapText="1"/>
    </xf>
    <xf numFmtId="164" fontId="12" fillId="7" borderId="12" xfId="0" applyNumberFormat="1" applyFont="1" applyFill="1" applyBorder="1" applyAlignment="1">
      <alignment horizontal="center" vertical="center" wrapText="1"/>
    </xf>
    <xf numFmtId="164" fontId="11" fillId="0" borderId="0" xfId="0" applyNumberFormat="1" applyFont="1" applyFill="1" applyBorder="1" applyAlignment="1">
      <alignment horizontal="center" vertical="center" wrapText="1"/>
    </xf>
    <xf numFmtId="164" fontId="8" fillId="5" borderId="0" xfId="0" applyNumberFormat="1" applyFont="1" applyFill="1" applyBorder="1" applyAlignment="1">
      <alignment horizontal="center" vertical="center" wrapText="1"/>
    </xf>
    <xf numFmtId="49" fontId="2" fillId="9" borderId="1" xfId="0" applyNumberFormat="1" applyFont="1" applyFill="1" applyBorder="1" applyAlignment="1">
      <alignment horizontal="center" vertical="center" wrapText="1"/>
    </xf>
    <xf numFmtId="0" fontId="2" fillId="9" borderId="0" xfId="0" applyFont="1" applyFill="1" applyAlignment="1">
      <alignment vertical="center" wrapText="1"/>
    </xf>
    <xf numFmtId="164" fontId="19" fillId="6" borderId="12" xfId="0" applyNumberFormat="1" applyFont="1" applyFill="1" applyBorder="1" applyAlignment="1">
      <alignment horizontal="center" vertical="center" wrapText="1"/>
    </xf>
    <xf numFmtId="49" fontId="2" fillId="6" borderId="0" xfId="0" applyNumberFormat="1" applyFont="1" applyFill="1" applyBorder="1" applyAlignment="1">
      <alignment horizontal="center" vertical="center" wrapText="1"/>
    </xf>
    <xf numFmtId="49" fontId="2" fillId="9" borderId="0" xfId="0" applyNumberFormat="1" applyFont="1" applyFill="1" applyBorder="1" applyAlignment="1">
      <alignment horizontal="center" vertical="center" wrapText="1"/>
    </xf>
    <xf numFmtId="164" fontId="2" fillId="2" borderId="0" xfId="0" applyNumberFormat="1" applyFont="1" applyFill="1" applyAlignment="1">
      <alignment horizontal="center" vertical="center" wrapText="1"/>
    </xf>
    <xf numFmtId="0" fontId="22" fillId="2" borderId="0" xfId="0" applyFont="1" applyFill="1" applyAlignment="1">
      <alignment horizontal="center" vertical="center" wrapText="1"/>
    </xf>
    <xf numFmtId="164" fontId="23" fillId="4" borderId="9" xfId="0" applyNumberFormat="1" applyFont="1" applyFill="1" applyBorder="1" applyAlignment="1">
      <alignment horizontal="center" vertical="center" wrapText="1"/>
    </xf>
    <xf numFmtId="164" fontId="19" fillId="5" borderId="12" xfId="0" applyNumberFormat="1" applyFont="1" applyFill="1" applyBorder="1" applyAlignment="1">
      <alignment horizontal="center" vertical="center" wrapText="1"/>
    </xf>
    <xf numFmtId="164" fontId="24" fillId="2" borderId="12" xfId="0" applyNumberFormat="1" applyFont="1" applyFill="1" applyBorder="1" applyAlignment="1">
      <alignment horizontal="center" vertical="center" wrapText="1"/>
    </xf>
    <xf numFmtId="0" fontId="25" fillId="0" borderId="0"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12" xfId="0" applyFont="1" applyFill="1" applyBorder="1" applyAlignment="1">
      <alignment horizontal="left" vertical="center" wrapText="1"/>
    </xf>
    <xf numFmtId="43" fontId="8" fillId="6" borderId="12" xfId="1" applyFont="1" applyFill="1" applyBorder="1" applyAlignment="1">
      <alignment horizontal="center" vertical="center" wrapText="1"/>
    </xf>
    <xf numFmtId="43" fontId="24" fillId="6" borderId="12" xfId="1" applyFont="1" applyFill="1" applyBorder="1" applyAlignment="1">
      <alignment horizontal="center" vertical="center" wrapText="1"/>
    </xf>
    <xf numFmtId="0" fontId="25" fillId="0" borderId="0" xfId="0" applyFont="1" applyFill="1" applyAlignment="1">
      <alignment vertical="center" wrapText="1"/>
    </xf>
    <xf numFmtId="49" fontId="26" fillId="7" borderId="12" xfId="0" applyNumberFormat="1" applyFont="1" applyFill="1" applyBorder="1" applyAlignment="1">
      <alignment horizontal="center" vertical="center" wrapText="1"/>
    </xf>
    <xf numFmtId="0" fontId="27" fillId="7" borderId="12" xfId="0" applyFont="1" applyFill="1" applyBorder="1" applyAlignment="1">
      <alignment vertical="center" wrapText="1"/>
    </xf>
    <xf numFmtId="164" fontId="28" fillId="7" borderId="12" xfId="0" applyNumberFormat="1" applyFont="1" applyFill="1" applyBorder="1" applyAlignment="1">
      <alignment horizontal="center" vertical="center" wrapText="1"/>
    </xf>
    <xf numFmtId="164" fontId="29" fillId="7" borderId="12" xfId="0" applyNumberFormat="1" applyFont="1" applyFill="1" applyBorder="1" applyAlignment="1">
      <alignment horizontal="center" vertical="center" wrapText="1"/>
    </xf>
    <xf numFmtId="164" fontId="30" fillId="7" borderId="12" xfId="0" applyNumberFormat="1" applyFont="1" applyFill="1" applyBorder="1" applyAlignment="1">
      <alignment horizontal="center" vertical="center" wrapText="1"/>
    </xf>
    <xf numFmtId="164" fontId="28" fillId="7" borderId="2" xfId="0" applyNumberFormat="1" applyFont="1" applyFill="1" applyBorder="1" applyAlignment="1">
      <alignment horizontal="center" vertical="center" wrapText="1"/>
    </xf>
    <xf numFmtId="164" fontId="29" fillId="7" borderId="2" xfId="0" applyNumberFormat="1" applyFont="1" applyFill="1" applyBorder="1" applyAlignment="1">
      <alignment horizontal="center" vertical="center" wrapText="1"/>
    </xf>
    <xf numFmtId="164" fontId="28" fillId="7" borderId="13" xfId="0" applyNumberFormat="1" applyFont="1" applyFill="1" applyBorder="1" applyAlignment="1">
      <alignment horizontal="center" vertical="center" wrapText="1"/>
    </xf>
    <xf numFmtId="164" fontId="28" fillId="7" borderId="4" xfId="0" applyNumberFormat="1" applyFont="1" applyFill="1" applyBorder="1" applyAlignment="1">
      <alignment horizontal="center" vertical="center" wrapText="1"/>
    </xf>
    <xf numFmtId="164" fontId="29" fillId="7" borderId="4" xfId="0" applyNumberFormat="1" applyFont="1" applyFill="1" applyBorder="1" applyAlignment="1">
      <alignment horizontal="center" vertical="center" wrapText="1"/>
    </xf>
    <xf numFmtId="164" fontId="28" fillId="7" borderId="9" xfId="0" applyNumberFormat="1" applyFont="1" applyFill="1" applyBorder="1" applyAlignment="1">
      <alignment horizontal="center" vertical="center" wrapText="1"/>
    </xf>
    <xf numFmtId="164" fontId="29" fillId="7" borderId="9" xfId="0" applyNumberFormat="1" applyFont="1" applyFill="1" applyBorder="1" applyAlignment="1">
      <alignment horizontal="center" vertical="center" wrapText="1"/>
    </xf>
    <xf numFmtId="0" fontId="28" fillId="7" borderId="12" xfId="0" applyFont="1" applyFill="1" applyBorder="1" applyAlignment="1">
      <alignment horizontal="center" vertical="center" wrapText="1"/>
    </xf>
    <xf numFmtId="164" fontId="24" fillId="5" borderId="12"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0" fontId="12" fillId="7" borderId="2" xfId="0" applyFont="1" applyFill="1" applyBorder="1" applyAlignment="1">
      <alignment horizontal="center" vertical="center" wrapText="1"/>
    </xf>
    <xf numFmtId="0" fontId="27" fillId="7" borderId="2" xfId="0" applyFont="1" applyFill="1" applyBorder="1" applyAlignment="1">
      <alignment vertical="center" wrapText="1"/>
    </xf>
    <xf numFmtId="49" fontId="2" fillId="0" borderId="0" xfId="0" applyNumberFormat="1" applyFont="1" applyFill="1" applyBorder="1" applyAlignment="1">
      <alignment horizontal="center" vertical="center" wrapText="1"/>
    </xf>
    <xf numFmtId="164" fontId="12" fillId="7" borderId="4" xfId="0" applyNumberFormat="1" applyFont="1" applyFill="1" applyBorder="1" applyAlignment="1">
      <alignment horizontal="center" vertical="center" wrapText="1"/>
    </xf>
    <xf numFmtId="164" fontId="30" fillId="7" borderId="4"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27" fillId="7" borderId="4" xfId="0" applyFont="1" applyFill="1" applyBorder="1" applyAlignment="1">
      <alignment vertical="center" wrapText="1"/>
    </xf>
    <xf numFmtId="0" fontId="10" fillId="5" borderId="9" xfId="0" applyFont="1" applyFill="1" applyBorder="1" applyAlignment="1">
      <alignment vertical="center" wrapText="1"/>
    </xf>
    <xf numFmtId="164" fontId="19" fillId="7" borderId="12" xfId="0" applyNumberFormat="1" applyFont="1" applyFill="1" applyBorder="1" applyAlignment="1">
      <alignment horizontal="center" vertical="center" wrapText="1"/>
    </xf>
    <xf numFmtId="164" fontId="2" fillId="2" borderId="0" xfId="0" applyNumberFormat="1" applyFont="1" applyFill="1" applyAlignment="1">
      <alignment vertical="center" wrapText="1"/>
    </xf>
    <xf numFmtId="164" fontId="8" fillId="7" borderId="13" xfId="0" applyNumberFormat="1" applyFont="1" applyFill="1" applyBorder="1" applyAlignment="1">
      <alignment horizontal="center" vertical="center" wrapText="1"/>
    </xf>
    <xf numFmtId="164" fontId="11" fillId="7" borderId="14" xfId="0" applyNumberFormat="1" applyFont="1" applyFill="1" applyBorder="1" applyAlignment="1">
      <alignment horizontal="center" vertical="center" wrapText="1"/>
    </xf>
    <xf numFmtId="164" fontId="8" fillId="7" borderId="2" xfId="0" applyNumberFormat="1" applyFont="1" applyFill="1" applyBorder="1" applyAlignment="1">
      <alignment horizontal="center" vertical="center" wrapText="1"/>
    </xf>
    <xf numFmtId="164" fontId="11" fillId="6" borderId="9" xfId="0" applyNumberFormat="1" applyFont="1" applyFill="1" applyBorder="1" applyAlignment="1">
      <alignment horizontal="center" vertical="center" wrapText="1"/>
    </xf>
    <xf numFmtId="4" fontId="15" fillId="6" borderId="11" xfId="0" applyNumberFormat="1" applyFont="1" applyFill="1" applyBorder="1" applyAlignment="1">
      <alignment horizontal="center" vertical="center"/>
    </xf>
    <xf numFmtId="164" fontId="8" fillId="7" borderId="4" xfId="0" applyNumberFormat="1" applyFont="1" applyFill="1" applyBorder="1" applyAlignment="1">
      <alignment horizontal="center" vertical="center" wrapText="1"/>
    </xf>
    <xf numFmtId="164" fontId="11" fillId="7" borderId="4" xfId="0" applyNumberFormat="1" applyFont="1" applyFill="1" applyBorder="1" applyAlignment="1">
      <alignment horizontal="center" vertical="center" wrapText="1"/>
    </xf>
    <xf numFmtId="164" fontId="28" fillId="8" borderId="12" xfId="0" applyNumberFormat="1" applyFont="1" applyFill="1" applyBorder="1" applyAlignment="1">
      <alignment horizontal="center" vertical="center" wrapText="1"/>
    </xf>
    <xf numFmtId="0" fontId="31" fillId="2" borderId="0" xfId="0" applyFont="1" applyFill="1" applyAlignment="1">
      <alignment vertical="center" wrapText="1"/>
    </xf>
    <xf numFmtId="0" fontId="32" fillId="2" borderId="0" xfId="0" applyFont="1" applyFill="1" applyAlignment="1">
      <alignment vertical="center" wrapText="1"/>
    </xf>
    <xf numFmtId="0" fontId="32" fillId="4" borderId="12" xfId="0" applyFont="1" applyFill="1" applyBorder="1" applyAlignment="1">
      <alignment vertical="center" wrapText="1"/>
    </xf>
    <xf numFmtId="0" fontId="33" fillId="5" borderId="12" xfId="0" applyFont="1" applyFill="1" applyBorder="1" applyAlignment="1">
      <alignment vertical="center" wrapText="1"/>
    </xf>
    <xf numFmtId="0" fontId="33" fillId="0" borderId="12" xfId="0" applyFont="1" applyFill="1" applyBorder="1" applyAlignment="1">
      <alignment vertical="center" wrapText="1"/>
    </xf>
    <xf numFmtId="0" fontId="34" fillId="6" borderId="12" xfId="0" applyFont="1" applyFill="1" applyBorder="1" applyAlignment="1">
      <alignment horizontal="left" vertical="center" wrapText="1"/>
    </xf>
    <xf numFmtId="0" fontId="35" fillId="7" borderId="12" xfId="0" applyFont="1" applyFill="1" applyBorder="1" applyAlignment="1">
      <alignment vertical="center" wrapText="1"/>
    </xf>
    <xf numFmtId="0" fontId="35" fillId="7" borderId="2" xfId="0" applyFont="1" applyFill="1" applyBorder="1" applyAlignment="1">
      <alignment vertical="center" wrapText="1"/>
    </xf>
    <xf numFmtId="0" fontId="35" fillId="7" borderId="4" xfId="0" applyFont="1" applyFill="1" applyBorder="1" applyAlignment="1">
      <alignment vertical="center" wrapText="1"/>
    </xf>
    <xf numFmtId="0" fontId="33" fillId="5" borderId="9" xfId="0" applyFont="1" applyFill="1" applyBorder="1" applyAlignment="1">
      <alignment vertical="center" wrapText="1"/>
    </xf>
    <xf numFmtId="0" fontId="36" fillId="2" borderId="0" xfId="0" applyFont="1" applyFill="1" applyAlignment="1">
      <alignment horizontal="center" vertical="center" wrapText="1"/>
    </xf>
    <xf numFmtId="0" fontId="37" fillId="4" borderId="12" xfId="0" applyFont="1" applyFill="1" applyBorder="1" applyAlignment="1">
      <alignment horizontal="center" vertical="center" wrapText="1"/>
    </xf>
    <xf numFmtId="49" fontId="38" fillId="4" borderId="12" xfId="0" applyNumberFormat="1" applyFont="1" applyFill="1" applyBorder="1" applyAlignment="1">
      <alignment horizontal="center" vertical="center" wrapText="1"/>
    </xf>
    <xf numFmtId="0" fontId="39" fillId="5" borderId="12" xfId="0" applyFont="1" applyFill="1" applyBorder="1" applyAlignment="1">
      <alignment horizontal="center" vertical="center" wrapText="1"/>
    </xf>
    <xf numFmtId="49" fontId="40" fillId="5" borderId="12" xfId="0" applyNumberFormat="1" applyFont="1" applyFill="1" applyBorder="1" applyAlignment="1">
      <alignment horizontal="center" vertical="center" wrapText="1"/>
    </xf>
    <xf numFmtId="0" fontId="39" fillId="0" borderId="12" xfId="0" applyFont="1" applyFill="1" applyBorder="1" applyAlignment="1">
      <alignment horizontal="center" vertical="center" wrapText="1"/>
    </xf>
    <xf numFmtId="49" fontId="40" fillId="0" borderId="12" xfId="0" applyNumberFormat="1" applyFont="1" applyFill="1" applyBorder="1" applyAlignment="1">
      <alignment horizontal="center" vertical="center" wrapText="1"/>
    </xf>
    <xf numFmtId="0" fontId="39" fillId="6" borderId="12" xfId="0" applyFont="1" applyFill="1" applyBorder="1" applyAlignment="1">
      <alignment horizontal="center" vertical="center" wrapText="1"/>
    </xf>
    <xf numFmtId="0" fontId="39" fillId="7" borderId="12" xfId="0" applyFont="1" applyFill="1" applyBorder="1" applyAlignment="1">
      <alignment horizontal="center" vertical="center" wrapText="1"/>
    </xf>
    <xf numFmtId="49" fontId="40" fillId="7" borderId="12" xfId="0" applyNumberFormat="1" applyFont="1" applyFill="1" applyBorder="1" applyAlignment="1">
      <alignment horizontal="center" vertical="center" wrapText="1"/>
    </xf>
    <xf numFmtId="0" fontId="39" fillId="7" borderId="2" xfId="0" applyFont="1" applyFill="1" applyBorder="1" applyAlignment="1">
      <alignment horizontal="center" vertical="center" wrapText="1"/>
    </xf>
    <xf numFmtId="0" fontId="41" fillId="7" borderId="2" xfId="0" applyFont="1" applyFill="1" applyBorder="1" applyAlignment="1">
      <alignment vertical="center" wrapText="1"/>
    </xf>
    <xf numFmtId="164" fontId="42" fillId="7" borderId="4" xfId="0" applyNumberFormat="1" applyFont="1" applyFill="1" applyBorder="1" applyAlignment="1">
      <alignment horizontal="center" vertical="center" wrapText="1"/>
    </xf>
    <xf numFmtId="164" fontId="29" fillId="7" borderId="16" xfId="0" applyNumberFormat="1" applyFont="1" applyFill="1" applyBorder="1" applyAlignment="1">
      <alignment horizontal="center" vertical="center" wrapText="1"/>
    </xf>
    <xf numFmtId="164" fontId="29" fillId="7" borderId="17" xfId="0" applyNumberFormat="1" applyFont="1" applyFill="1" applyBorder="1" applyAlignment="1">
      <alignment horizontal="center" vertical="center" wrapText="1"/>
    </xf>
    <xf numFmtId="43" fontId="8" fillId="6" borderId="9" xfId="1" applyFont="1" applyFill="1" applyBorder="1" applyAlignment="1">
      <alignment horizontal="center" vertical="center" wrapText="1"/>
    </xf>
    <xf numFmtId="0" fontId="2" fillId="2" borderId="0" xfId="0" applyFont="1" applyFill="1" applyAlignment="1">
      <alignment horizontal="center" vertical="center" wrapText="1"/>
    </xf>
    <xf numFmtId="0" fontId="4" fillId="12" borderId="5" xfId="0" applyFont="1" applyFill="1" applyBorder="1" applyAlignment="1">
      <alignment horizontal="center" vertical="center" wrapText="1"/>
    </xf>
    <xf numFmtId="0" fontId="4" fillId="12" borderId="8" xfId="0" applyFont="1" applyFill="1" applyBorder="1" applyAlignment="1">
      <alignment horizontal="center" vertical="center" wrapText="1"/>
    </xf>
    <xf numFmtId="0" fontId="4" fillId="12" borderId="11" xfId="0" applyFont="1" applyFill="1" applyBorder="1" applyAlignment="1">
      <alignment horizontal="center" vertical="center" wrapText="1"/>
    </xf>
    <xf numFmtId="164" fontId="5" fillId="13" borderId="9" xfId="0" applyNumberFormat="1" applyFont="1" applyFill="1" applyBorder="1" applyAlignment="1">
      <alignment horizontal="center" vertical="center" wrapText="1"/>
    </xf>
    <xf numFmtId="164" fontId="8" fillId="13" borderId="12" xfId="0" applyNumberFormat="1" applyFont="1" applyFill="1" applyBorder="1" applyAlignment="1">
      <alignment horizontal="center" vertical="center" wrapText="1"/>
    </xf>
    <xf numFmtId="43" fontId="8" fillId="13" borderId="12" xfId="1" applyFont="1" applyFill="1" applyBorder="1" applyAlignment="1">
      <alignment horizontal="center" vertical="center" wrapText="1"/>
    </xf>
    <xf numFmtId="164" fontId="28" fillId="13" borderId="12" xfId="0" applyNumberFormat="1" applyFont="1" applyFill="1" applyBorder="1" applyAlignment="1">
      <alignment horizontal="center" vertical="center" wrapText="1"/>
    </xf>
    <xf numFmtId="164" fontId="28" fillId="13" borderId="2" xfId="0" applyNumberFormat="1" applyFont="1" applyFill="1" applyBorder="1" applyAlignment="1">
      <alignment horizontal="center" vertical="center" wrapText="1"/>
    </xf>
    <xf numFmtId="164" fontId="28" fillId="13" borderId="4" xfId="0" applyNumberFormat="1" applyFont="1" applyFill="1" applyBorder="1" applyAlignment="1">
      <alignment horizontal="center" vertical="center" wrapText="1"/>
    </xf>
    <xf numFmtId="43" fontId="8" fillId="13" borderId="9" xfId="1" applyFont="1" applyFill="1" applyBorder="1" applyAlignment="1">
      <alignment horizontal="center" vertical="center" wrapText="1"/>
    </xf>
    <xf numFmtId="164" fontId="28" fillId="13" borderId="9" xfId="0" applyNumberFormat="1" applyFont="1" applyFill="1" applyBorder="1" applyAlignment="1">
      <alignment horizontal="center" vertical="center" wrapText="1"/>
    </xf>
    <xf numFmtId="43" fontId="25" fillId="0" borderId="0" xfId="0" applyNumberFormat="1" applyFont="1" applyFill="1" applyAlignment="1">
      <alignment vertical="center" wrapText="1"/>
    </xf>
    <xf numFmtId="43" fontId="2" fillId="2" borderId="0" xfId="0" applyNumberFormat="1" applyFont="1" applyFill="1" applyAlignment="1">
      <alignment vertical="center" wrapText="1"/>
    </xf>
    <xf numFmtId="164" fontId="2" fillId="0" borderId="0" xfId="0" applyNumberFormat="1" applyFont="1" applyFill="1" applyBorder="1" applyAlignment="1">
      <alignment vertical="center" wrapText="1"/>
    </xf>
    <xf numFmtId="43" fontId="8" fillId="6" borderId="13" xfId="1" applyFont="1" applyFill="1" applyBorder="1" applyAlignment="1">
      <alignment horizontal="center" vertical="center" wrapText="1"/>
    </xf>
    <xf numFmtId="43" fontId="43" fillId="2" borderId="4" xfId="1" applyFont="1" applyFill="1" applyBorder="1" applyAlignment="1">
      <alignment horizontal="right" vertical="center" wrapText="1"/>
    </xf>
    <xf numFmtId="43" fontId="43" fillId="2" borderId="4" xfId="1" applyFont="1" applyFill="1" applyBorder="1" applyAlignment="1">
      <alignment vertical="center" wrapText="1"/>
    </xf>
    <xf numFmtId="0" fontId="44" fillId="2" borderId="0" xfId="0" applyFont="1" applyFill="1" applyAlignment="1">
      <alignment horizontal="center" vertical="center" wrapText="1"/>
    </xf>
    <xf numFmtId="49" fontId="43" fillId="2" borderId="4" xfId="0" applyNumberFormat="1" applyFont="1" applyFill="1" applyBorder="1" applyAlignment="1">
      <alignment horizontal="left" vertical="top" wrapText="1"/>
    </xf>
    <xf numFmtId="49" fontId="43" fillId="2" borderId="4" xfId="0" applyNumberFormat="1" applyFont="1" applyFill="1" applyBorder="1" applyAlignment="1">
      <alignment horizontal="center" vertical="center" wrapText="1"/>
    </xf>
    <xf numFmtId="49" fontId="43" fillId="2" borderId="4" xfId="1" applyNumberFormat="1" applyFont="1" applyFill="1" applyBorder="1" applyAlignment="1">
      <alignment horizontal="center" vertical="center" wrapText="1"/>
    </xf>
    <xf numFmtId="43" fontId="43" fillId="2" borderId="4" xfId="1" applyFont="1" applyFill="1" applyBorder="1" applyAlignment="1">
      <alignment horizontal="center" vertical="center" wrapText="1"/>
    </xf>
    <xf numFmtId="49" fontId="43" fillId="2" borderId="0" xfId="0" applyNumberFormat="1" applyFont="1" applyFill="1" applyAlignment="1">
      <alignment horizontal="center" vertical="center" wrapText="1"/>
    </xf>
    <xf numFmtId="165" fontId="45" fillId="2" borderId="4" xfId="1" applyNumberFormat="1" applyFont="1" applyFill="1" applyBorder="1" applyAlignment="1">
      <alignment horizontal="left" vertical="top" wrapText="1"/>
    </xf>
    <xf numFmtId="165" fontId="45" fillId="2" borderId="4" xfId="1" applyNumberFormat="1" applyFont="1" applyFill="1" applyBorder="1" applyAlignment="1">
      <alignment horizontal="center" vertical="center" wrapText="1"/>
    </xf>
    <xf numFmtId="43" fontId="43" fillId="2" borderId="4" xfId="1" applyFont="1" applyFill="1" applyBorder="1" applyAlignment="1">
      <alignment horizontal="center" vertical="center"/>
    </xf>
    <xf numFmtId="0" fontId="43" fillId="2" borderId="0" xfId="0" applyFont="1" applyFill="1" applyAlignment="1">
      <alignment horizontal="center" vertical="center" wrapText="1"/>
    </xf>
    <xf numFmtId="43" fontId="46" fillId="2" borderId="4" xfId="1" applyFont="1" applyFill="1" applyBorder="1" applyAlignment="1">
      <alignment horizontal="center" vertical="center"/>
    </xf>
    <xf numFmtId="0" fontId="46" fillId="2" borderId="0" xfId="0" applyFont="1" applyFill="1" applyAlignment="1">
      <alignment horizontal="center" vertical="center" wrapText="1"/>
    </xf>
    <xf numFmtId="43" fontId="47" fillId="2" borderId="4" xfId="1" applyFont="1" applyFill="1" applyBorder="1" applyAlignment="1">
      <alignment horizontal="center" vertical="center" wrapText="1"/>
    </xf>
    <xf numFmtId="165" fontId="48" fillId="2" borderId="4" xfId="1" applyNumberFormat="1" applyFont="1" applyFill="1" applyBorder="1" applyAlignment="1">
      <alignment horizontal="left" vertical="top" wrapText="1"/>
    </xf>
    <xf numFmtId="165" fontId="48" fillId="2" borderId="4" xfId="1" applyNumberFormat="1" applyFont="1" applyFill="1" applyBorder="1" applyAlignment="1">
      <alignment horizontal="center" vertical="center" wrapText="1"/>
    </xf>
    <xf numFmtId="43" fontId="47" fillId="2" borderId="4" xfId="1" applyFont="1" applyFill="1" applyBorder="1" applyAlignment="1" applyProtection="1">
      <alignment horizontal="center" vertical="center" wrapText="1"/>
    </xf>
    <xf numFmtId="43" fontId="46" fillId="2" borderId="4" xfId="1" applyFont="1" applyFill="1" applyBorder="1" applyAlignment="1">
      <alignment horizontal="center" vertical="center" wrapText="1"/>
    </xf>
    <xf numFmtId="0" fontId="49" fillId="2" borderId="0" xfId="0" applyFont="1" applyFill="1" applyAlignment="1">
      <alignment horizontal="center" vertical="center" wrapText="1"/>
    </xf>
    <xf numFmtId="43" fontId="50" fillId="2" borderId="4" xfId="1" applyFont="1" applyFill="1" applyBorder="1" applyAlignment="1">
      <alignment horizontal="center" vertical="center" wrapText="1"/>
    </xf>
    <xf numFmtId="4" fontId="51" fillId="2" borderId="4" xfId="0" applyNumberFormat="1" applyFont="1" applyFill="1" applyBorder="1" applyAlignment="1">
      <alignment vertical="center"/>
    </xf>
    <xf numFmtId="43" fontId="50" fillId="2" borderId="4" xfId="1" applyFont="1" applyFill="1" applyBorder="1" applyAlignment="1" applyProtection="1">
      <alignment horizontal="center" vertical="center" wrapText="1"/>
    </xf>
    <xf numFmtId="43" fontId="52" fillId="2" borderId="4" xfId="1" applyFont="1" applyFill="1" applyBorder="1" applyAlignment="1" applyProtection="1">
      <alignment horizontal="center" vertical="center" wrapText="1"/>
    </xf>
    <xf numFmtId="0" fontId="53" fillId="2" borderId="0" xfId="0" applyFont="1" applyFill="1" applyAlignment="1">
      <alignment horizontal="center" vertical="center" wrapText="1"/>
    </xf>
    <xf numFmtId="43" fontId="50" fillId="2" borderId="4" xfId="1" applyFont="1" applyFill="1" applyBorder="1" applyAlignment="1">
      <alignment horizontal="center" vertical="center"/>
    </xf>
    <xf numFmtId="43" fontId="45" fillId="2" borderId="4" xfId="1" applyFont="1" applyFill="1" applyBorder="1" applyAlignment="1">
      <alignment horizontal="center" vertical="center" wrapText="1"/>
    </xf>
    <xf numFmtId="43" fontId="46" fillId="2" borderId="4" xfId="1" applyFont="1" applyFill="1" applyBorder="1" applyAlignment="1">
      <alignment vertical="center"/>
    </xf>
    <xf numFmtId="43" fontId="46" fillId="2" borderId="18" xfId="1" applyFont="1" applyFill="1" applyBorder="1" applyAlignment="1">
      <alignment vertical="center"/>
    </xf>
    <xf numFmtId="0" fontId="54" fillId="2" borderId="4" xfId="0" applyFont="1" applyFill="1" applyBorder="1" applyAlignment="1">
      <alignment horizontal="left" vertical="top" wrapText="1"/>
    </xf>
    <xf numFmtId="165" fontId="43" fillId="2" borderId="4" xfId="0" applyNumberFormat="1" applyFont="1" applyFill="1" applyBorder="1" applyAlignment="1">
      <alignment horizontal="center" vertical="center" wrapText="1"/>
    </xf>
    <xf numFmtId="165" fontId="43" fillId="2" borderId="4" xfId="0" applyNumberFormat="1" applyFont="1" applyFill="1" applyBorder="1" applyAlignment="1">
      <alignment vertical="center" wrapText="1"/>
    </xf>
    <xf numFmtId="0" fontId="46" fillId="2" borderId="4" xfId="0" applyFont="1" applyFill="1" applyBorder="1" applyAlignment="1">
      <alignment horizontal="left" vertical="top" wrapText="1"/>
    </xf>
    <xf numFmtId="0" fontId="46" fillId="2" borderId="0" xfId="0" applyFont="1" applyFill="1" applyAlignment="1">
      <alignment horizontal="left" vertical="top" wrapText="1"/>
    </xf>
    <xf numFmtId="43" fontId="46" fillId="2" borderId="0" xfId="1" applyFont="1" applyFill="1" applyAlignment="1">
      <alignment horizontal="center" vertical="center" wrapText="1"/>
    </xf>
    <xf numFmtId="43" fontId="46" fillId="2" borderId="0" xfId="1" applyFont="1" applyFill="1" applyAlignment="1">
      <alignment horizontal="center" vertical="center"/>
    </xf>
    <xf numFmtId="165" fontId="45" fillId="2" borderId="0" xfId="1" applyNumberFormat="1" applyFont="1" applyFill="1" applyBorder="1" applyAlignment="1">
      <alignment horizontal="left" vertical="center" wrapText="1"/>
    </xf>
    <xf numFmtId="43" fontId="43" fillId="2" borderId="0" xfId="1" applyFont="1" applyFill="1" applyBorder="1" applyAlignment="1">
      <alignment horizontal="center" vertical="center" wrapText="1"/>
    </xf>
    <xf numFmtId="43" fontId="43" fillId="2" borderId="0" xfId="1" applyFont="1" applyFill="1" applyBorder="1" applyAlignment="1">
      <alignment horizontal="center" vertical="center"/>
    </xf>
    <xf numFmtId="165" fontId="45" fillId="8" borderId="4" xfId="1" applyNumberFormat="1" applyFont="1" applyFill="1" applyBorder="1" applyAlignment="1">
      <alignment horizontal="left" vertical="top" wrapText="1"/>
    </xf>
    <xf numFmtId="165" fontId="45" fillId="8" borderId="4" xfId="1" applyNumberFormat="1" applyFont="1" applyFill="1" applyBorder="1" applyAlignment="1">
      <alignment horizontal="center" vertical="center" wrapText="1"/>
    </xf>
    <xf numFmtId="43" fontId="43" fillId="8" borderId="4" xfId="1" applyFont="1" applyFill="1" applyBorder="1" applyAlignment="1">
      <alignment horizontal="center" vertical="center" wrapText="1"/>
    </xf>
    <xf numFmtId="43" fontId="43" fillId="8" borderId="4" xfId="1" applyFont="1" applyFill="1" applyBorder="1" applyAlignment="1">
      <alignment horizontal="center" vertical="center"/>
    </xf>
    <xf numFmtId="0" fontId="43" fillId="8" borderId="0" xfId="0" applyFont="1" applyFill="1" applyAlignment="1">
      <alignment horizontal="center" vertical="center" wrapText="1"/>
    </xf>
    <xf numFmtId="0" fontId="2" fillId="2" borderId="1" xfId="0" applyFont="1" applyFill="1" applyBorder="1" applyAlignment="1">
      <alignment horizontal="center" vertical="center" wrapText="1"/>
    </xf>
    <xf numFmtId="0" fontId="36" fillId="3" borderId="2" xfId="0" applyFont="1" applyFill="1" applyBorder="1" applyAlignment="1">
      <alignment horizontal="center" vertical="center" wrapText="1"/>
    </xf>
    <xf numFmtId="0" fontId="36" fillId="3" borderId="6" xfId="0" applyFont="1" applyFill="1" applyBorder="1" applyAlignment="1">
      <alignment horizontal="center" vertical="center" wrapText="1"/>
    </xf>
    <xf numFmtId="0" fontId="36" fillId="3" borderId="9" xfId="0" applyFont="1" applyFill="1" applyBorder="1" applyAlignment="1">
      <alignment horizontal="center" vertical="center" wrapText="1"/>
    </xf>
    <xf numFmtId="0" fontId="31" fillId="3" borderId="3" xfId="0" applyFont="1" applyFill="1" applyBorder="1" applyAlignment="1">
      <alignment horizontal="center" vertical="center" wrapText="1"/>
    </xf>
    <xf numFmtId="0" fontId="31" fillId="3" borderId="7" xfId="0" applyFont="1" applyFill="1" applyBorder="1" applyAlignment="1">
      <alignment horizontal="center" vertical="center" wrapText="1"/>
    </xf>
    <xf numFmtId="0" fontId="31" fillId="3" borderId="10"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5" xfId="0" applyFont="1" applyFill="1" applyBorder="1" applyAlignment="1">
      <alignment horizontal="center" vertical="center" wrapText="1"/>
    </xf>
    <xf numFmtId="0" fontId="4" fillId="10" borderId="5" xfId="0" applyFont="1" applyFill="1" applyBorder="1" applyAlignment="1">
      <alignment horizontal="center" vertical="center" wrapText="1"/>
    </xf>
    <xf numFmtId="0" fontId="4" fillId="10" borderId="8" xfId="0" applyFont="1" applyFill="1" applyBorder="1" applyAlignment="1">
      <alignment horizontal="center" vertical="center" wrapText="1"/>
    </xf>
    <xf numFmtId="0" fontId="4" fillId="10" borderId="11" xfId="0" applyFont="1" applyFill="1" applyBorder="1" applyAlignment="1">
      <alignment horizontal="center" vertical="center" wrapText="1"/>
    </xf>
    <xf numFmtId="0" fontId="4" fillId="11" borderId="5" xfId="0" applyFont="1" applyFill="1" applyBorder="1" applyAlignment="1">
      <alignment horizontal="center" vertical="center" wrapText="1"/>
    </xf>
    <xf numFmtId="0" fontId="4" fillId="11" borderId="8" xfId="0" applyFont="1" applyFill="1" applyBorder="1" applyAlignment="1">
      <alignment horizontal="center" vertical="center" wrapText="1"/>
    </xf>
    <xf numFmtId="0" fontId="4" fillId="11" borderId="11" xfId="0" applyFont="1" applyFill="1" applyBorder="1" applyAlignment="1">
      <alignment horizontal="center" vertical="center" wrapText="1"/>
    </xf>
    <xf numFmtId="14" fontId="59" fillId="2" borderId="0" xfId="0" applyNumberFormat="1" applyFont="1" applyFill="1" applyAlignment="1">
      <alignment horizontal="center" vertical="center" wrapText="1"/>
    </xf>
    <xf numFmtId="0" fontId="59" fillId="2" borderId="0" xfId="0" applyFont="1" applyFill="1" applyAlignment="1">
      <alignment horizontal="center" vertical="center" wrapText="1"/>
    </xf>
    <xf numFmtId="0" fontId="59" fillId="2" borderId="15"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3" borderId="9"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7" xfId="0" applyFont="1" applyFill="1" applyBorder="1" applyAlignment="1">
      <alignment horizontal="center" vertical="center" wrapText="1"/>
    </xf>
    <xf numFmtId="0" fontId="2" fillId="3" borderId="10" xfId="0" applyFont="1" applyFill="1" applyBorder="1" applyAlignment="1">
      <alignment horizontal="center" vertical="center" wrapText="1"/>
    </xf>
    <xf numFmtId="43" fontId="43" fillId="2" borderId="18" xfId="1" applyFont="1" applyFill="1" applyBorder="1" applyAlignment="1">
      <alignment horizontal="center" vertical="center" wrapText="1"/>
    </xf>
    <xf numFmtId="43" fontId="43" fillId="2" borderId="19" xfId="1" applyFont="1" applyFill="1" applyBorder="1" applyAlignment="1">
      <alignment horizontal="center" vertical="center" wrapText="1"/>
    </xf>
    <xf numFmtId="43" fontId="43" fillId="2" borderId="17" xfId="1" applyFont="1" applyFill="1" applyBorder="1" applyAlignment="1">
      <alignment horizontal="center" vertical="center" wrapText="1"/>
    </xf>
    <xf numFmtId="43" fontId="8" fillId="6" borderId="4" xfId="1" applyFont="1" applyFill="1" applyBorder="1" applyAlignment="1">
      <alignment horizontal="center" vertical="center" wrapText="1"/>
    </xf>
    <xf numFmtId="0" fontId="2" fillId="2" borderId="20" xfId="0" applyFont="1" applyFill="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16%20&#4305;&#4312;&#4323;&#4335;&#4308;&#4322;&#4312;&#4321;%20&#4328;&#4308;&#4321;&#4320;&#4323;&#4314;&#4308;&#4305;&#4304;%20-13.1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ნსდს-ცვლილების პროექტი"/>
      <sheetName val="პროგრამები"/>
      <sheetName val="ნსდს-საკასო სექტემბერ-მოსალოდნე"/>
      <sheetName val="სოცი-საკასო 9 თვე"/>
      <sheetName val="დაზუსტებული ბიუჯეტი-8,09,16"/>
      <sheetName val="სოცი-გაწეული-მოსალოდნელი"/>
      <sheetName val="მედიკამენტები"/>
    </sheetNames>
    <sheetDataSet>
      <sheetData sheetId="0" refreshError="1"/>
      <sheetData sheetId="1" refreshError="1"/>
      <sheetData sheetId="2" refreshError="1"/>
      <sheetData sheetId="3" refreshError="1"/>
      <sheetData sheetId="4" refreshError="1"/>
      <sheetData sheetId="5">
        <row r="13">
          <cell r="M13">
            <v>270000</v>
          </cell>
        </row>
        <row r="14">
          <cell r="M14">
            <v>8000000</v>
          </cell>
        </row>
      </sheetData>
      <sheetData sheetId="6" refreshError="1"/>
      <sheetData sheetId="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159"/>
  <sheetViews>
    <sheetView tabSelected="1" topLeftCell="E2" workbookViewId="0">
      <selection activeCell="AC21" sqref="AC21"/>
    </sheetView>
  </sheetViews>
  <sheetFormatPr defaultColWidth="9.140625" defaultRowHeight="15" x14ac:dyDescent="0.25"/>
  <cols>
    <col min="1" max="1" width="4" style="1" hidden="1" customWidth="1"/>
    <col min="2" max="2" width="11.85546875" style="117" customWidth="1"/>
    <col min="3" max="3" width="6.5703125" style="117" bestFit="1" customWidth="1"/>
    <col min="4" max="4" width="74.85546875" style="107" customWidth="1"/>
    <col min="5" max="5" width="20.42578125" style="133" customWidth="1"/>
    <col min="6" max="6" width="20.42578125" style="2" customWidth="1"/>
    <col min="7" max="7" width="19.28515625" style="3" customWidth="1"/>
    <col min="8" max="8" width="8" style="3" customWidth="1"/>
    <col min="9" max="9" width="18.28515625" style="3" hidden="1" customWidth="1"/>
    <col min="10" max="10" width="20.140625" style="3" hidden="1" customWidth="1"/>
    <col min="11" max="11" width="15.5703125" style="3" hidden="1" customWidth="1"/>
    <col min="12" max="12" width="9.140625" style="3" hidden="1" customWidth="1"/>
    <col min="13" max="13" width="18.5703125" style="3" hidden="1" customWidth="1"/>
    <col min="14" max="14" width="15.5703125" style="3" hidden="1" customWidth="1"/>
    <col min="15" max="15" width="0" style="3" hidden="1" customWidth="1"/>
    <col min="16" max="16" width="18.5703125" style="3" hidden="1" customWidth="1"/>
    <col min="17" max="17" width="17.5703125" style="3" hidden="1" customWidth="1"/>
    <col min="18" max="18" width="15.42578125" style="3" hidden="1" customWidth="1"/>
    <col min="19" max="19" width="18.5703125" style="3" hidden="1" customWidth="1"/>
    <col min="20" max="20" width="17.5703125" style="3" hidden="1" customWidth="1"/>
    <col min="21" max="21" width="15.7109375" style="3" hidden="1" customWidth="1"/>
    <col min="22" max="22" width="18.5703125" style="3" hidden="1" customWidth="1"/>
    <col min="23" max="23" width="17.5703125" style="3" hidden="1" customWidth="1"/>
    <col min="24" max="24" width="15.7109375" style="3" hidden="1" customWidth="1"/>
    <col min="25" max="25" width="18.5703125" style="3" customWidth="1"/>
    <col min="26" max="26" width="17.5703125" style="3" customWidth="1"/>
    <col min="27" max="28" width="11.85546875" style="3" bestFit="1" customWidth="1"/>
    <col min="29" max="29" width="15.42578125" style="3" bestFit="1" customWidth="1"/>
    <col min="30" max="30" width="15.7109375" style="3" bestFit="1" customWidth="1"/>
    <col min="31" max="16384" width="9.140625" style="3"/>
  </cols>
  <sheetData>
    <row r="1" spans="1:26" hidden="1" x14ac:dyDescent="0.25"/>
    <row r="2" spans="1:26" ht="15" customHeight="1" x14ac:dyDescent="0.25">
      <c r="M2" s="204" t="s">
        <v>300</v>
      </c>
      <c r="N2" s="204"/>
      <c r="P2" s="204" t="s">
        <v>301</v>
      </c>
      <c r="Q2" s="204"/>
      <c r="S2" s="204" t="s">
        <v>303</v>
      </c>
      <c r="T2" s="204"/>
      <c r="V2" s="212" t="s">
        <v>344</v>
      </c>
      <c r="W2" s="213"/>
      <c r="Y2" s="212" t="s">
        <v>343</v>
      </c>
      <c r="Z2" s="213"/>
    </row>
    <row r="3" spans="1:26" x14ac:dyDescent="0.25">
      <c r="D3" s="108" t="s">
        <v>0</v>
      </c>
      <c r="M3" s="205"/>
      <c r="N3" s="205"/>
      <c r="P3" s="205"/>
      <c r="Q3" s="205"/>
      <c r="S3" s="205"/>
      <c r="T3" s="205"/>
      <c r="V3" s="214"/>
      <c r="W3" s="214"/>
      <c r="Y3" s="214"/>
      <c r="Z3" s="214"/>
    </row>
    <row r="4" spans="1:26" ht="15" customHeight="1" x14ac:dyDescent="0.25">
      <c r="A4" s="193"/>
      <c r="B4" s="194" t="s">
        <v>1</v>
      </c>
      <c r="C4" s="194" t="s">
        <v>2</v>
      </c>
      <c r="D4" s="197" t="s">
        <v>3</v>
      </c>
      <c r="E4" s="201" t="s">
        <v>302</v>
      </c>
      <c r="F4" s="200" t="s">
        <v>4</v>
      </c>
      <c r="G4" s="200" t="s">
        <v>5</v>
      </c>
      <c r="H4" s="134"/>
      <c r="I4" s="201" t="s">
        <v>12</v>
      </c>
      <c r="J4" s="206" t="s">
        <v>296</v>
      </c>
      <c r="K4" s="209" t="s">
        <v>297</v>
      </c>
      <c r="M4" s="206" t="s">
        <v>296</v>
      </c>
      <c r="N4" s="209" t="s">
        <v>297</v>
      </c>
      <c r="P4" s="206" t="s">
        <v>296</v>
      </c>
      <c r="Q4" s="209" t="s">
        <v>297</v>
      </c>
      <c r="S4" s="206" t="s">
        <v>296</v>
      </c>
      <c r="T4" s="209" t="s">
        <v>297</v>
      </c>
      <c r="V4" s="206" t="s">
        <v>296</v>
      </c>
      <c r="W4" s="209" t="s">
        <v>297</v>
      </c>
      <c r="Y4" s="206" t="s">
        <v>296</v>
      </c>
      <c r="Z4" s="209" t="s">
        <v>297</v>
      </c>
    </row>
    <row r="5" spans="1:26" ht="15" customHeight="1" x14ac:dyDescent="0.25">
      <c r="A5" s="193"/>
      <c r="B5" s="195"/>
      <c r="C5" s="195"/>
      <c r="D5" s="198"/>
      <c r="E5" s="202"/>
      <c r="F5" s="200"/>
      <c r="G5" s="200"/>
      <c r="H5" s="135"/>
      <c r="I5" s="202"/>
      <c r="J5" s="207"/>
      <c r="K5" s="210"/>
      <c r="M5" s="207"/>
      <c r="N5" s="210"/>
      <c r="P5" s="207"/>
      <c r="Q5" s="210"/>
      <c r="S5" s="207"/>
      <c r="T5" s="210"/>
      <c r="V5" s="207"/>
      <c r="W5" s="210"/>
      <c r="Y5" s="207"/>
      <c r="Z5" s="210"/>
    </row>
    <row r="6" spans="1:26" x14ac:dyDescent="0.25">
      <c r="A6" s="193"/>
      <c r="B6" s="196"/>
      <c r="C6" s="196"/>
      <c r="D6" s="199"/>
      <c r="E6" s="203"/>
      <c r="F6" s="200"/>
      <c r="G6" s="200"/>
      <c r="H6" s="136"/>
      <c r="I6" s="203"/>
      <c r="J6" s="208"/>
      <c r="K6" s="211"/>
      <c r="M6" s="208"/>
      <c r="N6" s="211"/>
      <c r="P6" s="208"/>
      <c r="Q6" s="211"/>
      <c r="S6" s="208"/>
      <c r="T6" s="211"/>
      <c r="V6" s="208"/>
      <c r="W6" s="211"/>
      <c r="Y6" s="208"/>
      <c r="Z6" s="211"/>
    </row>
    <row r="7" spans="1:26" ht="18.75" x14ac:dyDescent="0.25">
      <c r="B7" s="118" t="s">
        <v>13</v>
      </c>
      <c r="C7" s="119"/>
      <c r="D7" s="109" t="s">
        <v>14</v>
      </c>
      <c r="E7" s="9">
        <f>E8+E9+E88</f>
        <v>867949000</v>
      </c>
      <c r="F7" s="9">
        <f t="shared" ref="F7:G7" si="0">F8+F9+F88</f>
        <v>799775000</v>
      </c>
      <c r="G7" s="9">
        <f t="shared" si="0"/>
        <v>834961000</v>
      </c>
      <c r="H7" s="137"/>
      <c r="I7" s="9"/>
      <c r="J7" s="9"/>
      <c r="K7" s="9"/>
      <c r="M7" s="9"/>
      <c r="N7" s="9"/>
      <c r="P7" s="9"/>
      <c r="Q7" s="9"/>
      <c r="S7" s="9"/>
      <c r="T7" s="9"/>
      <c r="V7" s="9"/>
      <c r="W7" s="9"/>
      <c r="Y7" s="9"/>
      <c r="Z7" s="9"/>
    </row>
    <row r="8" spans="1:26" ht="15.75" x14ac:dyDescent="0.25">
      <c r="B8" s="120" t="s">
        <v>15</v>
      </c>
      <c r="C8" s="121"/>
      <c r="D8" s="110" t="s">
        <v>16</v>
      </c>
      <c r="E8" s="14">
        <v>620000000</v>
      </c>
      <c r="F8" s="14">
        <v>570000000</v>
      </c>
      <c r="G8" s="14">
        <v>605000000</v>
      </c>
      <c r="H8" s="138"/>
      <c r="I8" s="14"/>
      <c r="J8" s="15"/>
      <c r="K8" s="15"/>
      <c r="M8" s="15"/>
      <c r="N8" s="15"/>
      <c r="P8" s="15"/>
      <c r="Q8" s="15"/>
      <c r="S8" s="15"/>
      <c r="T8" s="15"/>
      <c r="V8" s="15"/>
      <c r="W8" s="15"/>
      <c r="Y8" s="15"/>
      <c r="Z8" s="15"/>
    </row>
    <row r="9" spans="1:26" ht="15.75" x14ac:dyDescent="0.25">
      <c r="B9" s="122" t="s">
        <v>17</v>
      </c>
      <c r="C9" s="123"/>
      <c r="D9" s="111" t="s">
        <v>18</v>
      </c>
      <c r="E9" s="20">
        <f>E10+E15+E20+E29+E33+E34+E35+E49+E59+E70+E77+E83</f>
        <v>84934000</v>
      </c>
      <c r="F9" s="20">
        <f t="shared" ref="F9:G9" si="1">F10+F15+F20+F29+F33+F34+F35+F49+F59+F70+F77+F83</f>
        <v>83324000</v>
      </c>
      <c r="G9" s="20">
        <f t="shared" si="1"/>
        <v>78510000</v>
      </c>
      <c r="H9" s="138"/>
      <c r="I9" s="20"/>
      <c r="J9" s="20"/>
      <c r="K9" s="20"/>
      <c r="M9" s="20"/>
      <c r="N9" s="20"/>
      <c r="P9" s="20"/>
      <c r="Q9" s="20"/>
      <c r="S9" s="20"/>
      <c r="T9" s="20"/>
      <c r="V9" s="20"/>
      <c r="W9" s="20"/>
      <c r="Y9" s="20"/>
      <c r="Z9" s="20"/>
    </row>
    <row r="10" spans="1:26" s="72" customFormat="1" ht="18" x14ac:dyDescent="0.25">
      <c r="A10" s="67"/>
      <c r="B10" s="124" t="s">
        <v>19</v>
      </c>
      <c r="C10" s="124"/>
      <c r="D10" s="112" t="s">
        <v>20</v>
      </c>
      <c r="E10" s="70">
        <v>2000000</v>
      </c>
      <c r="F10" s="70">
        <f>F11+F12+F13+F14</f>
        <v>2000000</v>
      </c>
      <c r="G10" s="70">
        <f>G11+G12+G13+G14</f>
        <v>1920000</v>
      </c>
      <c r="H10" s="139"/>
      <c r="I10" s="26">
        <f>I11+I12+I13+I14</f>
        <v>203568.41</v>
      </c>
      <c r="J10" s="70">
        <f>J11+J12+J13+J14</f>
        <v>1784000</v>
      </c>
      <c r="K10" s="70">
        <f>J10-G10</f>
        <v>-136000</v>
      </c>
      <c r="M10" s="70">
        <f>M11+M12+M13+M14</f>
        <v>1784000</v>
      </c>
      <c r="N10" s="70">
        <f>M10-G10</f>
        <v>-136000</v>
      </c>
      <c r="P10" s="70">
        <f>P11+P12+P13+P14</f>
        <v>1784000</v>
      </c>
      <c r="Q10" s="70">
        <f>P10-G10</f>
        <v>-136000</v>
      </c>
      <c r="S10" s="70">
        <f>S11+S12+S13+S14</f>
        <v>1784000</v>
      </c>
      <c r="T10" s="70">
        <f>S10-G10</f>
        <v>-136000</v>
      </c>
      <c r="V10" s="148"/>
      <c r="W10" s="148"/>
      <c r="Y10" s="148"/>
      <c r="Z10" s="148"/>
    </row>
    <row r="11" spans="1:26" x14ac:dyDescent="0.25">
      <c r="B11" s="125"/>
      <c r="C11" s="126" t="s">
        <v>21</v>
      </c>
      <c r="D11" s="113" t="s">
        <v>22</v>
      </c>
      <c r="E11" s="75"/>
      <c r="F11" s="75">
        <v>1346000</v>
      </c>
      <c r="G11" s="75">
        <v>1266000</v>
      </c>
      <c r="H11" s="140"/>
      <c r="I11" s="76">
        <v>123071.5</v>
      </c>
      <c r="J11" s="75">
        <v>1161000</v>
      </c>
      <c r="K11" s="54">
        <f>J11-G11</f>
        <v>-105000</v>
      </c>
      <c r="M11" s="75">
        <v>1161000</v>
      </c>
      <c r="N11" s="54">
        <f>M11-G11</f>
        <v>-105000</v>
      </c>
      <c r="P11" s="75">
        <v>1161000</v>
      </c>
      <c r="Q11" s="54">
        <f>P11-G11</f>
        <v>-105000</v>
      </c>
      <c r="S11" s="75">
        <v>1161000</v>
      </c>
      <c r="T11" s="54">
        <f>S11-G11</f>
        <v>-105000</v>
      </c>
      <c r="V11" s="75"/>
      <c r="W11" s="54"/>
      <c r="Y11" s="75"/>
      <c r="Z11" s="54"/>
    </row>
    <row r="12" spans="1:26" x14ac:dyDescent="0.25">
      <c r="B12" s="125"/>
      <c r="C12" s="126" t="s">
        <v>21</v>
      </c>
      <c r="D12" s="113" t="s">
        <v>23</v>
      </c>
      <c r="E12" s="75"/>
      <c r="F12" s="75">
        <v>54000</v>
      </c>
      <c r="G12" s="75">
        <v>54000</v>
      </c>
      <c r="H12" s="140"/>
      <c r="I12" s="76">
        <v>32270.75</v>
      </c>
      <c r="J12" s="75">
        <v>23000</v>
      </c>
      <c r="K12" s="54">
        <f>J12-G12</f>
        <v>-31000</v>
      </c>
      <c r="M12" s="75">
        <v>23000</v>
      </c>
      <c r="N12" s="54">
        <f>M12-G12</f>
        <v>-31000</v>
      </c>
      <c r="P12" s="75">
        <v>23000</v>
      </c>
      <c r="Q12" s="54">
        <f t="shared" ref="Q12" si="2">P12-G12</f>
        <v>-31000</v>
      </c>
      <c r="S12" s="75">
        <v>23000</v>
      </c>
      <c r="T12" s="54">
        <f t="shared" ref="T12" si="3">S12-G12</f>
        <v>-31000</v>
      </c>
      <c r="V12" s="75"/>
      <c r="W12" s="54"/>
      <c r="Y12" s="75"/>
      <c r="Z12" s="54"/>
    </row>
    <row r="13" spans="1:26" ht="24.75" customHeight="1" x14ac:dyDescent="0.25">
      <c r="B13" s="125"/>
      <c r="C13" s="126" t="s">
        <v>21</v>
      </c>
      <c r="D13" s="113" t="s">
        <v>24</v>
      </c>
      <c r="E13" s="75"/>
      <c r="F13" s="75">
        <v>200000</v>
      </c>
      <c r="G13" s="75">
        <v>200000</v>
      </c>
      <c r="H13" s="140"/>
      <c r="I13" s="76">
        <v>40991.51999999999</v>
      </c>
      <c r="J13" s="75">
        <v>200000</v>
      </c>
      <c r="K13" s="54"/>
      <c r="M13" s="75">
        <v>200000</v>
      </c>
      <c r="N13" s="54"/>
      <c r="P13" s="75">
        <v>200000</v>
      </c>
      <c r="Q13" s="54"/>
      <c r="S13" s="75">
        <v>200000</v>
      </c>
      <c r="T13" s="54"/>
      <c r="V13" s="75"/>
      <c r="W13" s="54"/>
      <c r="Y13" s="75"/>
      <c r="Z13" s="54"/>
    </row>
    <row r="14" spans="1:26" x14ac:dyDescent="0.25">
      <c r="B14" s="125"/>
      <c r="C14" s="126" t="s">
        <v>21</v>
      </c>
      <c r="D14" s="113" t="s">
        <v>25</v>
      </c>
      <c r="E14" s="75"/>
      <c r="F14" s="75">
        <v>400000</v>
      </c>
      <c r="G14" s="75">
        <v>400000</v>
      </c>
      <c r="H14" s="140"/>
      <c r="I14" s="76">
        <v>7234.640000000014</v>
      </c>
      <c r="J14" s="75">
        <v>400000</v>
      </c>
      <c r="K14" s="54"/>
      <c r="M14" s="75">
        <v>400000</v>
      </c>
      <c r="N14" s="54"/>
      <c r="P14" s="75">
        <v>400000</v>
      </c>
      <c r="Q14" s="54"/>
      <c r="S14" s="75">
        <v>400000</v>
      </c>
      <c r="T14" s="54"/>
      <c r="V14" s="75"/>
      <c r="W14" s="54"/>
      <c r="Y14" s="75"/>
      <c r="Z14" s="54"/>
    </row>
    <row r="15" spans="1:26" s="72" customFormat="1" ht="18" x14ac:dyDescent="0.25">
      <c r="A15" s="67"/>
      <c r="B15" s="124" t="s">
        <v>26</v>
      </c>
      <c r="C15" s="124"/>
      <c r="D15" s="112" t="s">
        <v>27</v>
      </c>
      <c r="E15" s="70">
        <v>14280000</v>
      </c>
      <c r="F15" s="70">
        <f>F16+F17+F18+F19</f>
        <v>14280000</v>
      </c>
      <c r="G15" s="70">
        <f>G16+G17+G18+G19</f>
        <v>15410000</v>
      </c>
      <c r="H15" s="139"/>
      <c r="I15" s="70">
        <f>I16+I17+I18+I19</f>
        <v>87347.5</v>
      </c>
      <c r="J15" s="70">
        <f>J16+J17+J18+J19</f>
        <v>16037000</v>
      </c>
      <c r="K15" s="70">
        <f>J15-G15</f>
        <v>627000</v>
      </c>
      <c r="M15" s="70">
        <f>M16+M17+M18+M19</f>
        <v>16037000</v>
      </c>
      <c r="N15" s="70">
        <f>M15-G15</f>
        <v>627000</v>
      </c>
      <c r="P15" s="70">
        <f>P16+P17+P18+P19</f>
        <v>16037000</v>
      </c>
      <c r="Q15" s="70">
        <f>P15-G15</f>
        <v>627000</v>
      </c>
      <c r="S15" s="70">
        <f>S16+S17+S18+S19</f>
        <v>15987000</v>
      </c>
      <c r="T15" s="70">
        <f>S15-G15</f>
        <v>577000</v>
      </c>
      <c r="V15" s="148"/>
      <c r="W15" s="148"/>
      <c r="Y15" s="148"/>
      <c r="Z15" s="148"/>
    </row>
    <row r="16" spans="1:26" x14ac:dyDescent="0.25">
      <c r="B16" s="125"/>
      <c r="C16" s="126" t="s">
        <v>28</v>
      </c>
      <c r="D16" s="113" t="s">
        <v>29</v>
      </c>
      <c r="E16" s="75"/>
      <c r="F16" s="75">
        <v>9800000</v>
      </c>
      <c r="G16" s="75">
        <v>10770000</v>
      </c>
      <c r="H16" s="140"/>
      <c r="I16" s="76">
        <v>0</v>
      </c>
      <c r="J16" s="75">
        <v>11909000</v>
      </c>
      <c r="K16" s="75">
        <f>J16-G16</f>
        <v>1139000</v>
      </c>
      <c r="M16" s="75">
        <v>11909000</v>
      </c>
      <c r="N16" s="75">
        <f>M16-G16</f>
        <v>1139000</v>
      </c>
      <c r="P16" s="75">
        <v>11909000</v>
      </c>
      <c r="Q16" s="75">
        <f>P16-G16</f>
        <v>1139000</v>
      </c>
      <c r="S16" s="75">
        <v>11859000</v>
      </c>
      <c r="T16" s="75">
        <f>S16-G16</f>
        <v>1089000</v>
      </c>
      <c r="V16" s="75"/>
      <c r="W16" s="75"/>
      <c r="Y16" s="75"/>
      <c r="Z16" s="75"/>
    </row>
    <row r="17" spans="1:26" x14ac:dyDescent="0.25">
      <c r="A17" s="3"/>
      <c r="B17" s="125"/>
      <c r="C17" s="126" t="s">
        <v>30</v>
      </c>
      <c r="D17" s="113" t="s">
        <v>31</v>
      </c>
      <c r="E17" s="75"/>
      <c r="F17" s="75">
        <v>140000</v>
      </c>
      <c r="G17" s="75">
        <v>40000</v>
      </c>
      <c r="H17" s="140"/>
      <c r="I17" s="76">
        <v>11577.5</v>
      </c>
      <c r="J17" s="75">
        <v>40000</v>
      </c>
      <c r="K17" s="75"/>
      <c r="M17" s="75">
        <v>40000</v>
      </c>
      <c r="N17" s="75"/>
      <c r="P17" s="75">
        <v>40000</v>
      </c>
      <c r="Q17" s="75"/>
      <c r="S17" s="75">
        <v>40000</v>
      </c>
      <c r="T17" s="75"/>
      <c r="V17" s="75"/>
      <c r="W17" s="75"/>
      <c r="Y17" s="75"/>
      <c r="Z17" s="75"/>
    </row>
    <row r="18" spans="1:26" x14ac:dyDescent="0.25">
      <c r="A18" s="3"/>
      <c r="B18" s="125"/>
      <c r="C18" s="126" t="s">
        <v>32</v>
      </c>
      <c r="D18" s="113" t="s">
        <v>33</v>
      </c>
      <c r="E18" s="75"/>
      <c r="F18" s="75">
        <v>4300000</v>
      </c>
      <c r="G18" s="75">
        <v>4560000</v>
      </c>
      <c r="H18" s="140"/>
      <c r="I18" s="76">
        <v>59572</v>
      </c>
      <c r="J18" s="75">
        <v>4048000</v>
      </c>
      <c r="K18" s="75">
        <f>J18-G18</f>
        <v>-512000</v>
      </c>
      <c r="M18" s="75">
        <v>4048000</v>
      </c>
      <c r="N18" s="75">
        <f>M18-G18</f>
        <v>-512000</v>
      </c>
      <c r="P18" s="75">
        <v>4048000</v>
      </c>
      <c r="Q18" s="75">
        <f t="shared" ref="Q18" si="4">P18-G18</f>
        <v>-512000</v>
      </c>
      <c r="S18" s="75">
        <v>4048000</v>
      </c>
      <c r="T18" s="75">
        <f t="shared" ref="T18" si="5">S18-G18</f>
        <v>-512000</v>
      </c>
      <c r="V18" s="75"/>
      <c r="W18" s="75"/>
      <c r="Y18" s="75"/>
      <c r="Z18" s="75"/>
    </row>
    <row r="19" spans="1:26" x14ac:dyDescent="0.25">
      <c r="A19" s="3"/>
      <c r="B19" s="125"/>
      <c r="C19" s="126" t="s">
        <v>34</v>
      </c>
      <c r="D19" s="113" t="s">
        <v>35</v>
      </c>
      <c r="E19" s="75"/>
      <c r="F19" s="75">
        <v>40000</v>
      </c>
      <c r="G19" s="75">
        <v>40000</v>
      </c>
      <c r="H19" s="140"/>
      <c r="I19" s="76">
        <v>16198</v>
      </c>
      <c r="J19" s="75">
        <v>40000</v>
      </c>
      <c r="K19" s="75"/>
      <c r="M19" s="75">
        <v>40000</v>
      </c>
      <c r="N19" s="75"/>
      <c r="P19" s="75">
        <v>40000</v>
      </c>
      <c r="Q19" s="75"/>
      <c r="S19" s="75">
        <v>40000</v>
      </c>
      <c r="T19" s="75"/>
      <c r="V19" s="75"/>
      <c r="W19" s="75"/>
      <c r="Y19" s="75"/>
      <c r="Z19" s="75"/>
    </row>
    <row r="20" spans="1:26" s="72" customFormat="1" ht="18" x14ac:dyDescent="0.25">
      <c r="A20" s="67"/>
      <c r="B20" s="124" t="s">
        <v>36</v>
      </c>
      <c r="C20" s="124"/>
      <c r="D20" s="112" t="s">
        <v>37</v>
      </c>
      <c r="E20" s="70">
        <v>1000000</v>
      </c>
      <c r="F20" s="70">
        <f>F21+F22+F23+F24+F25</f>
        <v>1000000</v>
      </c>
      <c r="G20" s="70">
        <f>G21+G22+G23+G24+G25+G28</f>
        <v>1700000</v>
      </c>
      <c r="H20" s="139"/>
      <c r="I20" s="70">
        <f>I21+I22+I23+I24+I25+I28</f>
        <v>62060.049999999988</v>
      </c>
      <c r="J20" s="70">
        <f>J21+J22+J23+J24+J25+J28</f>
        <v>1646000</v>
      </c>
      <c r="K20" s="70">
        <f>J20-G20</f>
        <v>-54000</v>
      </c>
      <c r="M20" s="70">
        <f>M21+M22+M23+M24+M25+M28</f>
        <v>1646000</v>
      </c>
      <c r="N20" s="70">
        <f>M20-G20</f>
        <v>-54000</v>
      </c>
      <c r="P20" s="70">
        <f>P21+P22+P23+P24+P25+P28</f>
        <v>1646000</v>
      </c>
      <c r="Q20" s="70">
        <f>P20-G20</f>
        <v>-54000</v>
      </c>
      <c r="S20" s="70">
        <f>S21+S22+S23+S24+S25+S28</f>
        <v>1646000</v>
      </c>
      <c r="T20" s="70">
        <f>S20-G20</f>
        <v>-54000</v>
      </c>
      <c r="V20" s="148"/>
      <c r="W20" s="148"/>
      <c r="Y20" s="148"/>
      <c r="Z20" s="148"/>
    </row>
    <row r="21" spans="1:26" ht="38.25" x14ac:dyDescent="0.25">
      <c r="A21" s="3"/>
      <c r="B21" s="125"/>
      <c r="C21" s="126" t="s">
        <v>38</v>
      </c>
      <c r="D21" s="113" t="s">
        <v>39</v>
      </c>
      <c r="E21" s="75"/>
      <c r="F21" s="75">
        <v>462000</v>
      </c>
      <c r="G21" s="75">
        <v>462000</v>
      </c>
      <c r="H21" s="140"/>
      <c r="I21" s="76">
        <v>15.650000000023283</v>
      </c>
      <c r="J21" s="75">
        <v>462000</v>
      </c>
      <c r="K21" s="75"/>
      <c r="M21" s="75">
        <v>462000</v>
      </c>
      <c r="N21" s="75"/>
      <c r="P21" s="75">
        <v>462000</v>
      </c>
      <c r="Q21" s="75"/>
      <c r="S21" s="75">
        <v>462000</v>
      </c>
      <c r="T21" s="75"/>
      <c r="V21" s="75"/>
      <c r="W21" s="75"/>
      <c r="Y21" s="75"/>
      <c r="Z21" s="75"/>
    </row>
    <row r="22" spans="1:26" ht="25.5" x14ac:dyDescent="0.25">
      <c r="A22" s="3"/>
      <c r="B22" s="125"/>
      <c r="C22" s="126" t="s">
        <v>40</v>
      </c>
      <c r="D22" s="113" t="s">
        <v>41</v>
      </c>
      <c r="E22" s="75"/>
      <c r="F22" s="75">
        <v>235000</v>
      </c>
      <c r="G22" s="75">
        <v>225000</v>
      </c>
      <c r="H22" s="140"/>
      <c r="I22" s="76">
        <v>39655.899999999965</v>
      </c>
      <c r="J22" s="75">
        <v>191000</v>
      </c>
      <c r="K22" s="75">
        <f t="shared" ref="K22:K31" si="6">J22-G22</f>
        <v>-34000</v>
      </c>
      <c r="M22" s="75">
        <v>191000</v>
      </c>
      <c r="N22" s="75">
        <f>M22-G22</f>
        <v>-34000</v>
      </c>
      <c r="P22" s="75">
        <v>191000</v>
      </c>
      <c r="Q22" s="75">
        <f t="shared" ref="Q22:Q28" si="7">P22-G22</f>
        <v>-34000</v>
      </c>
      <c r="S22" s="75">
        <v>191000</v>
      </c>
      <c r="T22" s="75">
        <f t="shared" ref="T22:T28" si="8">S22-G22</f>
        <v>-34000</v>
      </c>
      <c r="V22" s="75"/>
      <c r="W22" s="75"/>
      <c r="Y22" s="75"/>
      <c r="Z22" s="75"/>
    </row>
    <row r="23" spans="1:26" x14ac:dyDescent="0.25">
      <c r="A23" s="3"/>
      <c r="B23" s="125"/>
      <c r="C23" s="126" t="s">
        <v>42</v>
      </c>
      <c r="D23" s="113" t="s">
        <v>43</v>
      </c>
      <c r="E23" s="75"/>
      <c r="F23" s="75">
        <v>25000</v>
      </c>
      <c r="G23" s="75">
        <v>25000</v>
      </c>
      <c r="H23" s="140"/>
      <c r="I23" s="76">
        <v>10620.2</v>
      </c>
      <c r="J23" s="75">
        <v>15000</v>
      </c>
      <c r="K23" s="75">
        <f t="shared" si="6"/>
        <v>-10000</v>
      </c>
      <c r="M23" s="75">
        <v>15000</v>
      </c>
      <c r="N23" s="75">
        <f>M23-G23</f>
        <v>-10000</v>
      </c>
      <c r="P23" s="75">
        <v>15000</v>
      </c>
      <c r="Q23" s="75">
        <f t="shared" si="7"/>
        <v>-10000</v>
      </c>
      <c r="S23" s="75">
        <v>15000</v>
      </c>
      <c r="T23" s="75">
        <f t="shared" si="8"/>
        <v>-10000</v>
      </c>
      <c r="V23" s="75"/>
      <c r="W23" s="75"/>
      <c r="Y23" s="75"/>
      <c r="Z23" s="75"/>
    </row>
    <row r="24" spans="1:26" x14ac:dyDescent="0.25">
      <c r="A24" s="3"/>
      <c r="B24" s="125"/>
      <c r="C24" s="126" t="s">
        <v>44</v>
      </c>
      <c r="D24" s="113" t="s">
        <v>45</v>
      </c>
      <c r="E24" s="75"/>
      <c r="F24" s="75">
        <v>33000</v>
      </c>
      <c r="G24" s="78">
        <v>33000</v>
      </c>
      <c r="H24" s="141"/>
      <c r="I24" s="76">
        <v>1668.2999999999993</v>
      </c>
      <c r="J24" s="75">
        <v>33000</v>
      </c>
      <c r="K24" s="75"/>
      <c r="M24" s="75">
        <v>33000</v>
      </c>
      <c r="N24" s="75"/>
      <c r="P24" s="75">
        <v>33000</v>
      </c>
      <c r="Q24" s="75"/>
      <c r="S24" s="75">
        <v>33000</v>
      </c>
      <c r="T24" s="75"/>
      <c r="V24" s="75"/>
      <c r="W24" s="75"/>
      <c r="Y24" s="75"/>
      <c r="Z24" s="75"/>
    </row>
    <row r="25" spans="1:26" ht="27.75" customHeight="1" x14ac:dyDescent="0.25">
      <c r="A25" s="3"/>
      <c r="B25" s="125"/>
      <c r="C25" s="126" t="s">
        <v>46</v>
      </c>
      <c r="D25" s="113" t="s">
        <v>47</v>
      </c>
      <c r="E25" s="80"/>
      <c r="F25" s="80">
        <v>245000</v>
      </c>
      <c r="G25" s="81">
        <f>G26+G27</f>
        <v>299600</v>
      </c>
      <c r="H25" s="142"/>
      <c r="I25" s="130">
        <v>100</v>
      </c>
      <c r="J25" s="75">
        <v>299600</v>
      </c>
      <c r="K25" s="75"/>
      <c r="M25" s="75">
        <v>299600</v>
      </c>
      <c r="N25" s="75"/>
      <c r="P25" s="75">
        <v>299600</v>
      </c>
      <c r="Q25" s="75"/>
      <c r="S25" s="75">
        <v>299600</v>
      </c>
      <c r="T25" s="75"/>
      <c r="V25" s="75"/>
      <c r="W25" s="75"/>
      <c r="Y25" s="75"/>
      <c r="Z25" s="75"/>
    </row>
    <row r="26" spans="1:26" x14ac:dyDescent="0.25">
      <c r="A26" s="3"/>
      <c r="B26" s="125"/>
      <c r="C26" s="126"/>
      <c r="D26" s="113" t="s">
        <v>48</v>
      </c>
      <c r="E26" s="80"/>
      <c r="F26" s="80"/>
      <c r="G26" s="81">
        <v>182900</v>
      </c>
      <c r="H26" s="142"/>
      <c r="I26" s="131">
        <v>100</v>
      </c>
      <c r="J26" s="75">
        <v>182900</v>
      </c>
      <c r="K26" s="75"/>
      <c r="M26" s="75">
        <v>182900</v>
      </c>
      <c r="N26" s="75"/>
      <c r="P26" s="75">
        <v>182900</v>
      </c>
      <c r="Q26" s="75"/>
      <c r="S26" s="75">
        <v>182900</v>
      </c>
      <c r="T26" s="75"/>
      <c r="V26" s="75"/>
      <c r="W26" s="75"/>
      <c r="Y26" s="75"/>
      <c r="Z26" s="75"/>
    </row>
    <row r="27" spans="1:26" ht="38.25" x14ac:dyDescent="0.25">
      <c r="A27" s="3"/>
      <c r="B27" s="125"/>
      <c r="C27" s="126"/>
      <c r="D27" s="113" t="s">
        <v>49</v>
      </c>
      <c r="E27" s="80"/>
      <c r="F27" s="80"/>
      <c r="G27" s="81">
        <v>116700</v>
      </c>
      <c r="H27" s="142"/>
      <c r="I27" s="131">
        <v>0</v>
      </c>
      <c r="J27" s="75">
        <v>116700</v>
      </c>
      <c r="K27" s="75"/>
      <c r="M27" s="75">
        <v>116700</v>
      </c>
      <c r="N27" s="75"/>
      <c r="P27" s="75">
        <v>116700</v>
      </c>
      <c r="Q27" s="75"/>
      <c r="S27" s="75">
        <v>116700</v>
      </c>
      <c r="T27" s="75"/>
      <c r="V27" s="75"/>
      <c r="W27" s="75"/>
      <c r="Y27" s="75"/>
      <c r="Z27" s="75"/>
    </row>
    <row r="28" spans="1:26" ht="39.75" customHeight="1" x14ac:dyDescent="0.25">
      <c r="A28" s="3"/>
      <c r="B28" s="125"/>
      <c r="C28" s="126"/>
      <c r="D28" s="113" t="s">
        <v>50</v>
      </c>
      <c r="E28" s="80"/>
      <c r="F28" s="80"/>
      <c r="G28" s="81">
        <v>655400</v>
      </c>
      <c r="H28" s="142"/>
      <c r="I28" s="131">
        <v>10000</v>
      </c>
      <c r="J28" s="75">
        <v>645400</v>
      </c>
      <c r="K28" s="75">
        <f t="shared" si="6"/>
        <v>-10000</v>
      </c>
      <c r="M28" s="75">
        <v>645400</v>
      </c>
      <c r="N28" s="75">
        <f>M28-G28</f>
        <v>-10000</v>
      </c>
      <c r="P28" s="75">
        <v>645400</v>
      </c>
      <c r="Q28" s="75">
        <f t="shared" si="7"/>
        <v>-10000</v>
      </c>
      <c r="S28" s="75">
        <v>645400</v>
      </c>
      <c r="T28" s="75">
        <f t="shared" si="8"/>
        <v>-10000</v>
      </c>
      <c r="V28" s="75"/>
      <c r="W28" s="75"/>
      <c r="Y28" s="75"/>
      <c r="Z28" s="75"/>
    </row>
    <row r="29" spans="1:26" s="72" customFormat="1" ht="18" x14ac:dyDescent="0.25">
      <c r="A29" s="67"/>
      <c r="B29" s="124" t="s">
        <v>51</v>
      </c>
      <c r="C29" s="124"/>
      <c r="D29" s="112" t="s">
        <v>52</v>
      </c>
      <c r="E29" s="70">
        <v>1650000</v>
      </c>
      <c r="F29" s="70">
        <f>F30+F31+F32</f>
        <v>1650000</v>
      </c>
      <c r="G29" s="132">
        <f>G30+G31+G32</f>
        <v>1650000</v>
      </c>
      <c r="H29" s="143"/>
      <c r="I29" s="132">
        <f>I30+I31+I32</f>
        <v>31771.5</v>
      </c>
      <c r="J29" s="70">
        <f>J30+J31+J32</f>
        <v>1638000</v>
      </c>
      <c r="K29" s="70">
        <f>J29-G29</f>
        <v>-12000</v>
      </c>
      <c r="M29" s="70">
        <f>M30+M31+M32</f>
        <v>1638000</v>
      </c>
      <c r="N29" s="70">
        <f>M29-G29</f>
        <v>-12000</v>
      </c>
      <c r="P29" s="70">
        <f>P30+P31+P32</f>
        <v>1638000</v>
      </c>
      <c r="Q29" s="70">
        <f>P29-G29</f>
        <v>-12000</v>
      </c>
      <c r="S29" s="70">
        <f>S30+S31+S32</f>
        <v>1638000</v>
      </c>
      <c r="T29" s="70">
        <f>S29-G29</f>
        <v>-12000</v>
      </c>
      <c r="V29" s="148"/>
      <c r="W29" s="148"/>
      <c r="Y29" s="148"/>
      <c r="Z29" s="148"/>
    </row>
    <row r="30" spans="1:26" ht="22.5" customHeight="1" x14ac:dyDescent="0.25">
      <c r="A30" s="3"/>
      <c r="B30" s="125"/>
      <c r="C30" s="126" t="s">
        <v>53</v>
      </c>
      <c r="D30" s="113" t="s">
        <v>54</v>
      </c>
      <c r="E30" s="75"/>
      <c r="F30" s="75">
        <v>1550000</v>
      </c>
      <c r="G30" s="75">
        <v>1550000</v>
      </c>
      <c r="H30" s="140"/>
      <c r="I30" s="76">
        <v>18380</v>
      </c>
      <c r="J30" s="75">
        <v>1550000</v>
      </c>
      <c r="K30" s="75"/>
      <c r="M30" s="75">
        <v>1550000</v>
      </c>
      <c r="N30" s="75"/>
      <c r="P30" s="75">
        <v>1550000</v>
      </c>
      <c r="Q30" s="75"/>
      <c r="S30" s="75">
        <v>1550000</v>
      </c>
      <c r="T30" s="75"/>
      <c r="V30" s="75"/>
      <c r="W30" s="75"/>
      <c r="Y30" s="75"/>
      <c r="Z30" s="75"/>
    </row>
    <row r="31" spans="1:26" ht="30.75" customHeight="1" x14ac:dyDescent="0.25">
      <c r="A31" s="3"/>
      <c r="B31" s="125"/>
      <c r="C31" s="126" t="s">
        <v>55</v>
      </c>
      <c r="D31" s="113" t="s">
        <v>56</v>
      </c>
      <c r="E31" s="75"/>
      <c r="F31" s="75">
        <v>65000</v>
      </c>
      <c r="G31" s="75">
        <v>65000</v>
      </c>
      <c r="H31" s="140"/>
      <c r="I31" s="76">
        <v>12425.5</v>
      </c>
      <c r="J31" s="75">
        <v>53000</v>
      </c>
      <c r="K31" s="75">
        <f t="shared" si="6"/>
        <v>-12000</v>
      </c>
      <c r="M31" s="75">
        <v>53000</v>
      </c>
      <c r="N31" s="75">
        <f>M31-G31</f>
        <v>-12000</v>
      </c>
      <c r="P31" s="75">
        <v>53000</v>
      </c>
      <c r="Q31" s="75">
        <f t="shared" ref="Q31" si="9">P31-G31</f>
        <v>-12000</v>
      </c>
      <c r="S31" s="75">
        <v>53000</v>
      </c>
      <c r="T31" s="75">
        <f t="shared" ref="T31" si="10">S31-G31</f>
        <v>-12000</v>
      </c>
      <c r="V31" s="75"/>
      <c r="W31" s="75"/>
      <c r="Y31" s="75"/>
      <c r="Z31" s="75"/>
    </row>
    <row r="32" spans="1:26" ht="36.75" customHeight="1" x14ac:dyDescent="0.25">
      <c r="A32" s="3"/>
      <c r="B32" s="125"/>
      <c r="C32" s="126" t="s">
        <v>57</v>
      </c>
      <c r="D32" s="113" t="s">
        <v>58</v>
      </c>
      <c r="E32" s="75"/>
      <c r="F32" s="75">
        <v>35000</v>
      </c>
      <c r="G32" s="75">
        <v>35000</v>
      </c>
      <c r="H32" s="141"/>
      <c r="I32" s="79">
        <v>966</v>
      </c>
      <c r="J32" s="75">
        <v>35000</v>
      </c>
      <c r="K32" s="75"/>
      <c r="M32" s="75">
        <v>35000</v>
      </c>
      <c r="N32" s="75"/>
      <c r="P32" s="75">
        <v>35000</v>
      </c>
      <c r="Q32" s="75"/>
      <c r="S32" s="75">
        <v>35000</v>
      </c>
      <c r="T32" s="75"/>
      <c r="V32" s="75"/>
      <c r="W32" s="75"/>
      <c r="Y32" s="75"/>
      <c r="Z32" s="75"/>
    </row>
    <row r="33" spans="1:26" s="72" customFormat="1" ht="18" x14ac:dyDescent="0.25">
      <c r="A33" s="67"/>
      <c r="B33" s="124" t="s">
        <v>59</v>
      </c>
      <c r="C33" s="124"/>
      <c r="D33" s="112" t="s">
        <v>60</v>
      </c>
      <c r="E33" s="70">
        <v>270000</v>
      </c>
      <c r="F33" s="70">
        <v>270000</v>
      </c>
      <c r="G33" s="70">
        <f>'[1]დაზუსტებული ბიუჯეტი-8,09,16'!M13</f>
        <v>270000</v>
      </c>
      <c r="H33" s="139"/>
      <c r="I33" s="70">
        <f>'[1]დაზუსტებული ბიუჯეტი-8,09,16'!O13</f>
        <v>0</v>
      </c>
      <c r="J33" s="70">
        <f>'[1]დაზუსტებული ბიუჯეტი-8,09,16'!P13</f>
        <v>0</v>
      </c>
      <c r="K33" s="70"/>
      <c r="M33" s="70">
        <f>'[1]დაზუსტებული ბიუჯეტი-8,09,16'!U13</f>
        <v>0</v>
      </c>
      <c r="N33" s="70"/>
      <c r="P33" s="70"/>
      <c r="Q33" s="70"/>
      <c r="S33" s="70"/>
      <c r="T33" s="70"/>
      <c r="V33" s="70"/>
      <c r="W33" s="70"/>
      <c r="Y33" s="70"/>
      <c r="Z33" s="70"/>
    </row>
    <row r="34" spans="1:26" s="72" customFormat="1" ht="18" x14ac:dyDescent="0.25">
      <c r="A34" s="67"/>
      <c r="B34" s="124" t="s">
        <v>61</v>
      </c>
      <c r="C34" s="124"/>
      <c r="D34" s="112" t="s">
        <v>62</v>
      </c>
      <c r="E34" s="70">
        <v>8000000</v>
      </c>
      <c r="F34" s="70">
        <v>8000000</v>
      </c>
      <c r="G34" s="70">
        <f>'[1]დაზუსტებული ბიუჯეტი-8,09,16'!M14</f>
        <v>8000000</v>
      </c>
      <c r="H34" s="139"/>
      <c r="I34" s="70">
        <v>-2126241.7400000002</v>
      </c>
      <c r="J34" s="70">
        <v>10130000</v>
      </c>
      <c r="K34" s="70">
        <f>J34-G34</f>
        <v>2130000</v>
      </c>
      <c r="M34" s="70">
        <v>10130000</v>
      </c>
      <c r="N34" s="70">
        <f>M34-G34</f>
        <v>2130000</v>
      </c>
      <c r="P34" s="70"/>
      <c r="Q34" s="70"/>
      <c r="S34" s="70"/>
      <c r="T34" s="70"/>
      <c r="V34" s="70">
        <v>10100000</v>
      </c>
      <c r="W34" s="70">
        <f>V34-G34</f>
        <v>2100000</v>
      </c>
      <c r="Y34" s="70">
        <v>10100000</v>
      </c>
      <c r="Z34" s="70">
        <f>Y34-G34</f>
        <v>2100000</v>
      </c>
    </row>
    <row r="35" spans="1:26" s="72" customFormat="1" ht="18" x14ac:dyDescent="0.25">
      <c r="A35" s="67"/>
      <c r="B35" s="124" t="s">
        <v>63</v>
      </c>
      <c r="C35" s="124"/>
      <c r="D35" s="112" t="s">
        <v>64</v>
      </c>
      <c r="E35" s="70">
        <v>14710000</v>
      </c>
      <c r="F35" s="70">
        <f>F36+F37+F38+F39+F40+F41+F42+F43+F44+F45+F46+F47+F48</f>
        <v>14000000</v>
      </c>
      <c r="G35" s="70">
        <f>G36+G37+G38+G39+G40+G41+G48</f>
        <v>13830000</v>
      </c>
      <c r="H35" s="139"/>
      <c r="I35" s="70">
        <f>I36+I37+I38+I39+I40+I41+I48</f>
        <v>56766.129999998491</v>
      </c>
      <c r="J35" s="70">
        <f>J36+J37+J38+J39+J40+J41+J48</f>
        <v>14023000</v>
      </c>
      <c r="K35" s="70">
        <f>J35-G35</f>
        <v>193000</v>
      </c>
      <c r="M35" s="70">
        <f>M36+M37+M38+M39+M40+M41+M48</f>
        <v>14023000</v>
      </c>
      <c r="N35" s="70">
        <f>M35-G35</f>
        <v>193000</v>
      </c>
      <c r="P35" s="70">
        <f>P36+P37+P38+P39+P40+P41+P48</f>
        <v>14023000</v>
      </c>
      <c r="Q35" s="70">
        <f>P35-G35</f>
        <v>193000</v>
      </c>
      <c r="S35" s="70">
        <f>S36+S37+S38+S39+S40+S41+S48</f>
        <v>14073000</v>
      </c>
      <c r="T35" s="70">
        <f>S35-G35</f>
        <v>243000</v>
      </c>
      <c r="V35" s="70">
        <f>V36+V37+V38+V39+V40+V41+V48</f>
        <v>14073000</v>
      </c>
      <c r="W35" s="70">
        <f>V35-S35</f>
        <v>0</v>
      </c>
      <c r="Y35" s="70">
        <f>Y36+Y37+Y38+Y39+Y40+Y41+Y48</f>
        <v>14073000</v>
      </c>
      <c r="Z35" s="70">
        <f>Y35-S35</f>
        <v>0</v>
      </c>
    </row>
    <row r="36" spans="1:26" ht="35.25" customHeight="1" x14ac:dyDescent="0.25">
      <c r="A36" s="3"/>
      <c r="B36" s="125"/>
      <c r="C36" s="126" t="s">
        <v>65</v>
      </c>
      <c r="D36" s="113" t="s">
        <v>66</v>
      </c>
      <c r="E36" s="75"/>
      <c r="F36" s="75">
        <v>2613400</v>
      </c>
      <c r="G36" s="75">
        <v>2613400</v>
      </c>
      <c r="H36" s="144"/>
      <c r="I36" s="84">
        <v>-62600.310000000056</v>
      </c>
      <c r="J36" s="75">
        <f>G36+K36</f>
        <v>2676100</v>
      </c>
      <c r="K36" s="75">
        <v>62700</v>
      </c>
      <c r="M36" s="75">
        <f>G36+N36</f>
        <v>2676100</v>
      </c>
      <c r="N36" s="75">
        <v>62700</v>
      </c>
      <c r="P36" s="75">
        <f>G36+Q36</f>
        <v>2676100</v>
      </c>
      <c r="Q36" s="75">
        <v>62700</v>
      </c>
      <c r="S36" s="75">
        <f>G36+T36</f>
        <v>2676100</v>
      </c>
      <c r="T36" s="75">
        <v>62700</v>
      </c>
      <c r="V36" s="75">
        <v>2676100</v>
      </c>
      <c r="W36" s="75"/>
      <c r="Y36" s="75">
        <v>2676100</v>
      </c>
      <c r="Z36" s="75"/>
    </row>
    <row r="37" spans="1:26" ht="21.75" customHeight="1" x14ac:dyDescent="0.25">
      <c r="A37" s="3"/>
      <c r="B37" s="125"/>
      <c r="C37" s="126" t="s">
        <v>67</v>
      </c>
      <c r="D37" s="113" t="s">
        <v>68</v>
      </c>
      <c r="E37" s="75"/>
      <c r="F37" s="75">
        <v>1202200</v>
      </c>
      <c r="G37" s="75">
        <v>1202200</v>
      </c>
      <c r="H37" s="140"/>
      <c r="I37" s="76"/>
      <c r="J37" s="75">
        <f t="shared" ref="J37:J48" si="11">G37+K37</f>
        <v>852200</v>
      </c>
      <c r="K37" s="75">
        <v>-350000</v>
      </c>
      <c r="M37" s="75">
        <f t="shared" ref="M37:M41" si="12">G37+N37</f>
        <v>852200</v>
      </c>
      <c r="N37" s="75">
        <v>-350000</v>
      </c>
      <c r="P37" s="75">
        <f>G37+Q37</f>
        <v>852200</v>
      </c>
      <c r="Q37" s="75">
        <v>-350000</v>
      </c>
      <c r="S37" s="75">
        <v>852200</v>
      </c>
      <c r="T37" s="75">
        <f>S37-G37</f>
        <v>-350000</v>
      </c>
      <c r="V37" s="75">
        <v>852200</v>
      </c>
      <c r="W37" s="75"/>
      <c r="Y37" s="75">
        <v>852200</v>
      </c>
      <c r="Z37" s="75"/>
    </row>
    <row r="38" spans="1:26" x14ac:dyDescent="0.25">
      <c r="A38" s="3"/>
      <c r="B38" s="125"/>
      <c r="C38" s="126" t="s">
        <v>69</v>
      </c>
      <c r="D38" s="113" t="s">
        <v>70</v>
      </c>
      <c r="E38" s="75"/>
      <c r="F38" s="75">
        <v>9110600</v>
      </c>
      <c r="G38" s="75">
        <v>9110600</v>
      </c>
      <c r="H38" s="140"/>
      <c r="I38" s="76">
        <v>-480252.01000000164</v>
      </c>
      <c r="J38" s="75">
        <f t="shared" si="11"/>
        <v>9590900</v>
      </c>
      <c r="K38" s="75">
        <v>480300</v>
      </c>
      <c r="M38" s="75">
        <f t="shared" si="12"/>
        <v>9590900</v>
      </c>
      <c r="N38" s="75">
        <v>480300</v>
      </c>
      <c r="P38" s="75">
        <f>G38+Q38</f>
        <v>9590900</v>
      </c>
      <c r="Q38" s="75">
        <v>480300</v>
      </c>
      <c r="S38" s="75">
        <f>G38+T38</f>
        <v>9590900</v>
      </c>
      <c r="T38" s="75">
        <v>480300</v>
      </c>
      <c r="V38" s="75">
        <v>9590900</v>
      </c>
      <c r="W38" s="75"/>
      <c r="Y38" s="75">
        <v>9590900</v>
      </c>
      <c r="Z38" s="75"/>
    </row>
    <row r="39" spans="1:26" ht="33.75" customHeight="1" x14ac:dyDescent="0.25">
      <c r="A39" s="3"/>
      <c r="B39" s="125"/>
      <c r="C39" s="126" t="s">
        <v>71</v>
      </c>
      <c r="D39" s="113" t="s">
        <v>72</v>
      </c>
      <c r="E39" s="75"/>
      <c r="F39" s="75">
        <v>40000</v>
      </c>
      <c r="G39" s="75">
        <v>40000</v>
      </c>
      <c r="H39" s="140"/>
      <c r="I39" s="76">
        <v>429618.8600000001</v>
      </c>
      <c r="J39" s="75">
        <f t="shared" si="11"/>
        <v>40000</v>
      </c>
      <c r="K39" s="75"/>
      <c r="M39" s="75">
        <f t="shared" si="12"/>
        <v>40000</v>
      </c>
      <c r="N39" s="75"/>
      <c r="P39" s="75">
        <f t="shared" ref="P39:P48" si="13">J39+Q39</f>
        <v>40000</v>
      </c>
      <c r="Q39" s="75"/>
      <c r="S39" s="75">
        <f t="shared" ref="S39:S40" si="14">M39+T39</f>
        <v>40000</v>
      </c>
      <c r="T39" s="75"/>
      <c r="V39" s="75">
        <v>40000</v>
      </c>
      <c r="W39" s="75"/>
      <c r="Y39" s="75">
        <v>40000</v>
      </c>
      <c r="Z39" s="75"/>
    </row>
    <row r="40" spans="1:26" ht="29.25" customHeight="1" x14ac:dyDescent="0.25">
      <c r="A40" s="3"/>
      <c r="B40" s="125"/>
      <c r="C40" s="126" t="s">
        <v>73</v>
      </c>
      <c r="D40" s="113" t="s">
        <v>74</v>
      </c>
      <c r="E40" s="75"/>
      <c r="F40" s="75">
        <v>37800</v>
      </c>
      <c r="G40" s="75">
        <v>37800</v>
      </c>
      <c r="H40" s="140"/>
      <c r="I40" s="76"/>
      <c r="J40" s="75">
        <f t="shared" si="11"/>
        <v>37800</v>
      </c>
      <c r="K40" s="75"/>
      <c r="M40" s="75">
        <f t="shared" si="12"/>
        <v>37800</v>
      </c>
      <c r="N40" s="75"/>
      <c r="P40" s="75">
        <f t="shared" si="13"/>
        <v>37800</v>
      </c>
      <c r="Q40" s="75"/>
      <c r="S40" s="75">
        <f t="shared" si="14"/>
        <v>37800</v>
      </c>
      <c r="T40" s="75"/>
      <c r="V40" s="75">
        <v>37800</v>
      </c>
      <c r="W40" s="75"/>
      <c r="Y40" s="75">
        <v>37800</v>
      </c>
      <c r="Z40" s="75"/>
    </row>
    <row r="41" spans="1:26" x14ac:dyDescent="0.25">
      <c r="A41" s="3"/>
      <c r="B41" s="125"/>
      <c r="C41" s="126" t="s">
        <v>75</v>
      </c>
      <c r="D41" s="113" t="s">
        <v>76</v>
      </c>
      <c r="E41" s="75"/>
      <c r="F41" s="75">
        <v>543000</v>
      </c>
      <c r="G41" s="75">
        <v>373000</v>
      </c>
      <c r="H41" s="140"/>
      <c r="I41" s="76">
        <v>169999.59000000008</v>
      </c>
      <c r="J41" s="75">
        <f t="shared" si="11"/>
        <v>373000</v>
      </c>
      <c r="K41" s="75"/>
      <c r="M41" s="75">
        <f t="shared" si="12"/>
        <v>373000</v>
      </c>
      <c r="N41" s="75"/>
      <c r="P41" s="75">
        <f t="shared" si="13"/>
        <v>373000</v>
      </c>
      <c r="Q41" s="75"/>
      <c r="S41" s="75">
        <v>423000</v>
      </c>
      <c r="T41" s="75">
        <f>S41-G41</f>
        <v>50000</v>
      </c>
      <c r="V41" s="75">
        <v>426000</v>
      </c>
      <c r="W41" s="75"/>
      <c r="Y41" s="75">
        <v>426000</v>
      </c>
      <c r="Z41" s="75"/>
    </row>
    <row r="42" spans="1:26" x14ac:dyDescent="0.25">
      <c r="A42" s="3"/>
      <c r="B42" s="125"/>
      <c r="C42" s="126" t="s">
        <v>77</v>
      </c>
      <c r="D42" s="113" t="s">
        <v>78</v>
      </c>
      <c r="E42" s="75"/>
      <c r="F42" s="75"/>
      <c r="G42" s="75"/>
      <c r="H42" s="140"/>
      <c r="I42" s="75"/>
      <c r="J42" s="75"/>
      <c r="K42" s="75"/>
      <c r="M42" s="75"/>
      <c r="N42" s="75"/>
      <c r="P42" s="75"/>
      <c r="Q42" s="75"/>
      <c r="S42" s="75"/>
      <c r="T42" s="75"/>
      <c r="V42" s="75"/>
      <c r="W42" s="75"/>
      <c r="Y42" s="75"/>
      <c r="Z42" s="75"/>
    </row>
    <row r="43" spans="1:26" ht="25.5" x14ac:dyDescent="0.25">
      <c r="A43" s="3"/>
      <c r="B43" s="125"/>
      <c r="C43" s="126" t="s">
        <v>79</v>
      </c>
      <c r="D43" s="113" t="s">
        <v>80</v>
      </c>
      <c r="E43" s="75"/>
      <c r="F43" s="75"/>
      <c r="G43" s="75"/>
      <c r="H43" s="140"/>
      <c r="I43" s="75"/>
      <c r="J43" s="75"/>
      <c r="K43" s="75"/>
      <c r="M43" s="75"/>
      <c r="N43" s="75"/>
      <c r="P43" s="75"/>
      <c r="Q43" s="75"/>
      <c r="S43" s="75"/>
      <c r="T43" s="75"/>
      <c r="V43" s="75"/>
      <c r="W43" s="75"/>
      <c r="Y43" s="75"/>
      <c r="Z43" s="75"/>
    </row>
    <row r="44" spans="1:26" x14ac:dyDescent="0.25">
      <c r="A44" s="3"/>
      <c r="B44" s="125"/>
      <c r="C44" s="126" t="s">
        <v>81</v>
      </c>
      <c r="D44" s="113" t="s">
        <v>82</v>
      </c>
      <c r="E44" s="75"/>
      <c r="F44" s="75"/>
      <c r="G44" s="75"/>
      <c r="H44" s="140"/>
      <c r="I44" s="75"/>
      <c r="J44" s="75"/>
      <c r="K44" s="75"/>
      <c r="M44" s="75"/>
      <c r="N44" s="75"/>
      <c r="P44" s="75"/>
      <c r="Q44" s="75"/>
      <c r="S44" s="75"/>
      <c r="T44" s="75"/>
      <c r="V44" s="75"/>
      <c r="W44" s="75"/>
      <c r="Y44" s="75"/>
      <c r="Z44" s="75"/>
    </row>
    <row r="45" spans="1:26" x14ac:dyDescent="0.25">
      <c r="A45" s="3"/>
      <c r="B45" s="125"/>
      <c r="C45" s="126" t="s">
        <v>83</v>
      </c>
      <c r="D45" s="113" t="s">
        <v>84</v>
      </c>
      <c r="E45" s="75"/>
      <c r="F45" s="75"/>
      <c r="G45" s="75"/>
      <c r="H45" s="140"/>
      <c r="I45" s="75"/>
      <c r="J45" s="75"/>
      <c r="K45" s="75"/>
      <c r="M45" s="75"/>
      <c r="N45" s="75"/>
      <c r="P45" s="75"/>
      <c r="Q45" s="75"/>
      <c r="S45" s="75"/>
      <c r="T45" s="75"/>
      <c r="V45" s="75"/>
      <c r="W45" s="75"/>
      <c r="Y45" s="75"/>
      <c r="Z45" s="75"/>
    </row>
    <row r="46" spans="1:26" ht="28.5" customHeight="1" x14ac:dyDescent="0.25">
      <c r="A46" s="3"/>
      <c r="B46" s="125"/>
      <c r="C46" s="126" t="s">
        <v>85</v>
      </c>
      <c r="D46" s="113" t="s">
        <v>86</v>
      </c>
      <c r="E46" s="75"/>
      <c r="F46" s="75"/>
      <c r="G46" s="75"/>
      <c r="H46" s="140"/>
      <c r="I46" s="75"/>
      <c r="J46" s="75"/>
      <c r="K46" s="75"/>
      <c r="M46" s="75"/>
      <c r="N46" s="75"/>
      <c r="P46" s="75"/>
      <c r="Q46" s="75"/>
      <c r="S46" s="75"/>
      <c r="T46" s="75"/>
      <c r="V46" s="75"/>
      <c r="W46" s="75"/>
      <c r="Y46" s="75"/>
      <c r="Z46" s="75"/>
    </row>
    <row r="47" spans="1:26" ht="25.5" x14ac:dyDescent="0.25">
      <c r="A47" s="3"/>
      <c r="B47" s="125"/>
      <c r="C47" s="126" t="s">
        <v>87</v>
      </c>
      <c r="D47" s="113" t="s">
        <v>88</v>
      </c>
      <c r="E47" s="75"/>
      <c r="F47" s="75"/>
      <c r="G47" s="75"/>
      <c r="H47" s="140"/>
      <c r="I47" s="75"/>
      <c r="J47" s="75"/>
      <c r="K47" s="75"/>
      <c r="M47" s="75"/>
      <c r="N47" s="75"/>
      <c r="P47" s="75"/>
      <c r="Q47" s="75"/>
      <c r="S47" s="75"/>
      <c r="T47" s="75"/>
      <c r="V47" s="75"/>
      <c r="W47" s="75"/>
      <c r="Y47" s="75"/>
      <c r="Z47" s="75"/>
    </row>
    <row r="48" spans="1:26" ht="51" x14ac:dyDescent="0.25">
      <c r="A48" s="3"/>
      <c r="B48" s="125"/>
      <c r="C48" s="126" t="s">
        <v>89</v>
      </c>
      <c r="D48" s="113" t="s">
        <v>90</v>
      </c>
      <c r="E48" s="75"/>
      <c r="F48" s="75">
        <v>453000</v>
      </c>
      <c r="G48" s="75">
        <v>453000</v>
      </c>
      <c r="H48" s="140"/>
      <c r="I48" s="75"/>
      <c r="J48" s="75">
        <f t="shared" si="11"/>
        <v>453000</v>
      </c>
      <c r="K48" s="75"/>
      <c r="M48" s="75">
        <f>G48+N48</f>
        <v>453000</v>
      </c>
      <c r="N48" s="75"/>
      <c r="P48" s="75">
        <f t="shared" si="13"/>
        <v>453000</v>
      </c>
      <c r="Q48" s="75"/>
      <c r="S48" s="75">
        <f t="shared" ref="S48" si="15">M48+T48</f>
        <v>453000</v>
      </c>
      <c r="T48" s="75"/>
      <c r="V48" s="75">
        <v>450000</v>
      </c>
      <c r="W48" s="75"/>
      <c r="Y48" s="75">
        <v>450000</v>
      </c>
      <c r="Z48" s="75"/>
    </row>
    <row r="49" spans="1:26" s="72" customFormat="1" ht="18" x14ac:dyDescent="0.25">
      <c r="A49" s="67"/>
      <c r="B49" s="124" t="s">
        <v>91</v>
      </c>
      <c r="C49" s="124"/>
      <c r="D49" s="112" t="s">
        <v>92</v>
      </c>
      <c r="E49" s="70">
        <v>8424000</v>
      </c>
      <c r="F49" s="70">
        <f>F50+F51+F52+F53+F54+F55+F56+F57+F58</f>
        <v>8424000</v>
      </c>
      <c r="G49" s="70">
        <f>G50+G51+G52+G53</f>
        <v>7624000</v>
      </c>
      <c r="H49" s="139"/>
      <c r="I49" s="70">
        <f>I50+I51+I52+I53</f>
        <v>629839.46999999974</v>
      </c>
      <c r="J49" s="70">
        <f>J50+J51+J52+J53</f>
        <v>7163700</v>
      </c>
      <c r="K49" s="70">
        <f>J49-G49</f>
        <v>-460300</v>
      </c>
      <c r="M49" s="70">
        <f>M50+M51+M52+M53</f>
        <v>7163700</v>
      </c>
      <c r="N49" s="70">
        <f>M49-G49</f>
        <v>-460300</v>
      </c>
      <c r="P49" s="70">
        <f>P50+P51+P52+P53</f>
        <v>7765700</v>
      </c>
      <c r="Q49" s="70">
        <f>P49-G49</f>
        <v>141700</v>
      </c>
      <c r="S49" s="70">
        <f>S50+S51+S52+S53</f>
        <v>7246400</v>
      </c>
      <c r="T49" s="70">
        <f>S49-G49</f>
        <v>-377600</v>
      </c>
      <c r="V49" s="148"/>
      <c r="W49" s="148"/>
      <c r="Y49" s="148"/>
      <c r="Z49" s="148"/>
    </row>
    <row r="50" spans="1:26" ht="38.25" x14ac:dyDescent="0.25">
      <c r="A50" s="3"/>
      <c r="B50" s="125"/>
      <c r="C50" s="126" t="s">
        <v>93</v>
      </c>
      <c r="D50" s="113" t="s">
        <v>94</v>
      </c>
      <c r="E50" s="75"/>
      <c r="F50" s="75">
        <v>900000</v>
      </c>
      <c r="G50" s="75">
        <v>900000</v>
      </c>
      <c r="H50" s="140"/>
      <c r="I50" s="76">
        <v>139523.10000000009</v>
      </c>
      <c r="J50" s="75">
        <f>G50+K50</f>
        <v>870000</v>
      </c>
      <c r="K50" s="75">
        <v>-30000</v>
      </c>
      <c r="M50" s="75">
        <f>G50+N50</f>
        <v>870000</v>
      </c>
      <c r="N50" s="75">
        <v>-30000</v>
      </c>
      <c r="P50" s="75">
        <f>G50+Q50</f>
        <v>870000</v>
      </c>
      <c r="Q50" s="75">
        <v>-30000</v>
      </c>
      <c r="S50" s="75">
        <f>G50+T50</f>
        <v>870000</v>
      </c>
      <c r="T50" s="75">
        <v>-30000</v>
      </c>
      <c r="V50" s="75"/>
      <c r="W50" s="75"/>
      <c r="Y50" s="75"/>
      <c r="Z50" s="75"/>
    </row>
    <row r="51" spans="1:26" ht="25.5" x14ac:dyDescent="0.25">
      <c r="A51" s="3"/>
      <c r="B51" s="125"/>
      <c r="C51" s="126" t="s">
        <v>95</v>
      </c>
      <c r="D51" s="113" t="s">
        <v>96</v>
      </c>
      <c r="E51" s="75"/>
      <c r="F51" s="75">
        <v>2625000</v>
      </c>
      <c r="G51" s="75">
        <v>2625000</v>
      </c>
      <c r="H51" s="140"/>
      <c r="I51" s="76">
        <v>-252373.35000000009</v>
      </c>
      <c r="J51" s="75">
        <f t="shared" ref="J51:J53" si="16">G51+K51</f>
        <v>2877400</v>
      </c>
      <c r="K51" s="75">
        <v>252400</v>
      </c>
      <c r="M51" s="75">
        <f>G51+N51</f>
        <v>2877400</v>
      </c>
      <c r="N51" s="75">
        <v>252400</v>
      </c>
      <c r="P51" s="75">
        <f t="shared" ref="P51:P53" si="17">G51+Q51</f>
        <v>2877400</v>
      </c>
      <c r="Q51" s="75">
        <v>252400</v>
      </c>
      <c r="S51" s="75">
        <f>G51+T51</f>
        <v>2877400</v>
      </c>
      <c r="T51" s="75">
        <v>252400</v>
      </c>
      <c r="V51" s="75"/>
      <c r="W51" s="75"/>
      <c r="Y51" s="75"/>
      <c r="Z51" s="75"/>
    </row>
    <row r="52" spans="1:26" x14ac:dyDescent="0.25">
      <c r="A52" s="3"/>
      <c r="B52" s="125"/>
      <c r="C52" s="126" t="s">
        <v>97</v>
      </c>
      <c r="D52" s="113" t="s">
        <v>98</v>
      </c>
      <c r="E52" s="75"/>
      <c r="F52" s="75">
        <v>2269000</v>
      </c>
      <c r="G52" s="75">
        <v>2269000</v>
      </c>
      <c r="H52" s="140"/>
      <c r="I52" s="76">
        <v>82689.719999999739</v>
      </c>
      <c r="J52" s="75">
        <f t="shared" si="16"/>
        <v>2186300</v>
      </c>
      <c r="K52" s="75">
        <v>-82700</v>
      </c>
      <c r="M52" s="75">
        <f>G52+N52</f>
        <v>2186300</v>
      </c>
      <c r="N52" s="75">
        <v>-82700</v>
      </c>
      <c r="P52" s="75">
        <f t="shared" si="17"/>
        <v>2188300</v>
      </c>
      <c r="Q52" s="75">
        <v>-80700</v>
      </c>
      <c r="S52" s="75">
        <f>G52+T52</f>
        <v>2269000</v>
      </c>
      <c r="T52" s="75"/>
      <c r="V52" s="75"/>
      <c r="W52" s="75"/>
      <c r="Y52" s="75"/>
      <c r="Z52" s="75"/>
    </row>
    <row r="53" spans="1:26" x14ac:dyDescent="0.25">
      <c r="A53" s="3"/>
      <c r="B53" s="125"/>
      <c r="C53" s="126" t="s">
        <v>99</v>
      </c>
      <c r="D53" s="113" t="s">
        <v>100</v>
      </c>
      <c r="E53" s="75"/>
      <c r="F53" s="75">
        <v>2630000</v>
      </c>
      <c r="G53" s="75">
        <v>1830000</v>
      </c>
      <c r="H53" s="140"/>
      <c r="I53" s="76">
        <v>660000</v>
      </c>
      <c r="J53" s="75">
        <f t="shared" si="16"/>
        <v>1230000</v>
      </c>
      <c r="K53" s="75">
        <v>-600000</v>
      </c>
      <c r="M53" s="75">
        <f>G53+N53</f>
        <v>1230000</v>
      </c>
      <c r="N53" s="75">
        <v>-600000</v>
      </c>
      <c r="P53" s="75">
        <f t="shared" si="17"/>
        <v>1830000</v>
      </c>
      <c r="Q53" s="75"/>
      <c r="S53" s="75">
        <f>G53+T53</f>
        <v>1230000</v>
      </c>
      <c r="T53" s="75">
        <v>-600000</v>
      </c>
      <c r="V53" s="75"/>
      <c r="W53" s="75"/>
      <c r="Y53" s="75"/>
      <c r="Z53" s="75"/>
    </row>
    <row r="54" spans="1:26" x14ac:dyDescent="0.25">
      <c r="A54" s="3"/>
      <c r="B54" s="125"/>
      <c r="C54" s="126" t="s">
        <v>101</v>
      </c>
      <c r="D54" s="113" t="s">
        <v>102</v>
      </c>
      <c r="E54" s="75"/>
      <c r="F54" s="75"/>
      <c r="G54" s="75"/>
      <c r="H54" s="140"/>
      <c r="I54" s="76"/>
      <c r="J54" s="75"/>
      <c r="K54" s="75"/>
      <c r="M54" s="75"/>
      <c r="N54" s="75"/>
      <c r="P54" s="75"/>
      <c r="Q54" s="75"/>
      <c r="S54" s="75"/>
      <c r="T54" s="75"/>
      <c r="V54" s="75"/>
      <c r="W54" s="75"/>
      <c r="Y54" s="75"/>
      <c r="Z54" s="75"/>
    </row>
    <row r="55" spans="1:26" x14ac:dyDescent="0.25">
      <c r="A55" s="3"/>
      <c r="B55" s="125"/>
      <c r="C55" s="126" t="s">
        <v>103</v>
      </c>
      <c r="D55" s="113" t="s">
        <v>104</v>
      </c>
      <c r="E55" s="75"/>
      <c r="F55" s="75"/>
      <c r="G55" s="75"/>
      <c r="H55" s="140"/>
      <c r="I55" s="76"/>
      <c r="J55" s="75"/>
      <c r="K55" s="75"/>
      <c r="M55" s="75"/>
      <c r="N55" s="75"/>
      <c r="P55" s="75"/>
      <c r="Q55" s="75"/>
      <c r="S55" s="75"/>
      <c r="T55" s="75"/>
      <c r="V55" s="75"/>
      <c r="W55" s="75"/>
      <c r="Y55" s="75"/>
      <c r="Z55" s="75"/>
    </row>
    <row r="56" spans="1:26" x14ac:dyDescent="0.25">
      <c r="A56" s="3"/>
      <c r="B56" s="125"/>
      <c r="C56" s="126" t="s">
        <v>105</v>
      </c>
      <c r="D56" s="113" t="s">
        <v>106</v>
      </c>
      <c r="E56" s="75"/>
      <c r="F56" s="75"/>
      <c r="G56" s="75"/>
      <c r="H56" s="140"/>
      <c r="I56" s="76"/>
      <c r="J56" s="75"/>
      <c r="K56" s="75"/>
      <c r="M56" s="75"/>
      <c r="N56" s="75"/>
      <c r="P56" s="75"/>
      <c r="Q56" s="75"/>
      <c r="S56" s="75"/>
      <c r="T56" s="75"/>
      <c r="V56" s="75"/>
      <c r="W56" s="75"/>
      <c r="Y56" s="75"/>
      <c r="Z56" s="75"/>
    </row>
    <row r="57" spans="1:26" x14ac:dyDescent="0.25">
      <c r="A57" s="3"/>
      <c r="B57" s="125"/>
      <c r="C57" s="126" t="s">
        <v>107</v>
      </c>
      <c r="D57" s="113" t="s">
        <v>108</v>
      </c>
      <c r="E57" s="75"/>
      <c r="F57" s="75"/>
      <c r="G57" s="75"/>
      <c r="H57" s="140"/>
      <c r="I57" s="76"/>
      <c r="J57" s="75"/>
      <c r="K57" s="75"/>
      <c r="M57" s="75"/>
      <c r="N57" s="75"/>
      <c r="P57" s="75"/>
      <c r="Q57" s="75"/>
      <c r="S57" s="75"/>
      <c r="T57" s="75"/>
      <c r="V57" s="75"/>
      <c r="W57" s="75"/>
      <c r="Y57" s="75"/>
      <c r="Z57" s="75"/>
    </row>
    <row r="58" spans="1:26" ht="25.5" x14ac:dyDescent="0.25">
      <c r="A58" s="3"/>
      <c r="B58" s="125"/>
      <c r="C58" s="126" t="s">
        <v>109</v>
      </c>
      <c r="D58" s="113" t="s">
        <v>110</v>
      </c>
      <c r="E58" s="75"/>
      <c r="F58" s="75"/>
      <c r="G58" s="75"/>
      <c r="H58" s="140"/>
      <c r="I58" s="76"/>
      <c r="J58" s="75"/>
      <c r="K58" s="75"/>
      <c r="M58" s="75"/>
      <c r="N58" s="75"/>
      <c r="P58" s="75"/>
      <c r="Q58" s="75"/>
      <c r="S58" s="75"/>
      <c r="T58" s="75"/>
      <c r="V58" s="75"/>
      <c r="W58" s="75"/>
      <c r="Y58" s="75"/>
      <c r="Z58" s="75"/>
    </row>
    <row r="59" spans="1:26" s="72" customFormat="1" ht="18" x14ac:dyDescent="0.25">
      <c r="A59" s="67"/>
      <c r="B59" s="124" t="s">
        <v>111</v>
      </c>
      <c r="C59" s="124"/>
      <c r="D59" s="112" t="s">
        <v>112</v>
      </c>
      <c r="E59" s="70">
        <v>7000000</v>
      </c>
      <c r="F59" s="70">
        <f>F60+F61+F62+F63+F64+F65+F66</f>
        <v>7000000</v>
      </c>
      <c r="G59" s="70">
        <f>G60+G61+G62+G63+G64+G65+G66</f>
        <v>7076000</v>
      </c>
      <c r="H59" s="139"/>
      <c r="I59" s="70">
        <f>I60+I61+I62+I63+I64+I65+I66</f>
        <v>735638.67000000016</v>
      </c>
      <c r="J59" s="70">
        <f>J60+J61+J62+J63+J64+J65+J66</f>
        <v>6460000</v>
      </c>
      <c r="K59" s="70">
        <f>J59-G59</f>
        <v>-616000</v>
      </c>
      <c r="M59" s="70">
        <f>M60+M61+M62+M63+M64+M65+M66</f>
        <v>6444200</v>
      </c>
      <c r="N59" s="70">
        <f>M59-G59</f>
        <v>-631800</v>
      </c>
      <c r="P59" s="70">
        <f>P60+P61+P62+P63+P64+P65+P66</f>
        <v>7066000</v>
      </c>
      <c r="Q59" s="70">
        <f>P59-G59</f>
        <v>-10000</v>
      </c>
      <c r="S59" s="70">
        <f>S60+S61+S62+S63+S64+S65+S66</f>
        <v>6461000</v>
      </c>
      <c r="T59" s="70">
        <f>S59-G59</f>
        <v>-615000</v>
      </c>
      <c r="V59" s="148"/>
      <c r="W59" s="148"/>
      <c r="Y59" s="148"/>
      <c r="Z59" s="148"/>
    </row>
    <row r="60" spans="1:26" x14ac:dyDescent="0.25">
      <c r="A60" s="3"/>
      <c r="B60" s="125"/>
      <c r="C60" s="126" t="s">
        <v>113</v>
      </c>
      <c r="D60" s="113" t="s">
        <v>114</v>
      </c>
      <c r="E60" s="75"/>
      <c r="F60" s="75">
        <v>2700000</v>
      </c>
      <c r="G60" s="75">
        <v>2700000</v>
      </c>
      <c r="H60" s="140"/>
      <c r="I60" s="76">
        <v>222054</v>
      </c>
      <c r="J60" s="75">
        <f>G60+K60</f>
        <v>2500000</v>
      </c>
      <c r="K60" s="75">
        <v>-200000</v>
      </c>
      <c r="M60" s="75">
        <f t="shared" ref="M60:M69" si="18">G60+N60</f>
        <v>2500000</v>
      </c>
      <c r="N60" s="75">
        <v>-200000</v>
      </c>
      <c r="P60" s="75">
        <v>2700000</v>
      </c>
      <c r="Q60" s="75"/>
      <c r="S60" s="75">
        <f>G60+T60</f>
        <v>2500000</v>
      </c>
      <c r="T60" s="75">
        <v>-200000</v>
      </c>
      <c r="V60" s="75"/>
      <c r="W60" s="75"/>
      <c r="Y60" s="75"/>
      <c r="Z60" s="75"/>
    </row>
    <row r="61" spans="1:26" x14ac:dyDescent="0.25">
      <c r="A61" s="3"/>
      <c r="B61" s="125"/>
      <c r="C61" s="126" t="s">
        <v>115</v>
      </c>
      <c r="D61" s="113" t="s">
        <v>116</v>
      </c>
      <c r="E61" s="75"/>
      <c r="F61" s="75">
        <v>2474700</v>
      </c>
      <c r="G61" s="75">
        <v>2474700</v>
      </c>
      <c r="H61" s="140"/>
      <c r="I61" s="76">
        <v>433661.26000000024</v>
      </c>
      <c r="J61" s="75">
        <f t="shared" ref="J61:J69" si="19">G61+K61</f>
        <v>2074700</v>
      </c>
      <c r="K61" s="75">
        <v>-400000</v>
      </c>
      <c r="M61" s="75">
        <f t="shared" si="18"/>
        <v>2074700</v>
      </c>
      <c r="N61" s="75">
        <v>-400000</v>
      </c>
      <c r="P61" s="75">
        <v>2474700</v>
      </c>
      <c r="Q61" s="75"/>
      <c r="S61" s="75">
        <f t="shared" ref="S61:S69" si="20">G61+T61</f>
        <v>2074700</v>
      </c>
      <c r="T61" s="75">
        <v>-400000</v>
      </c>
      <c r="V61" s="75"/>
      <c r="W61" s="75"/>
      <c r="Y61" s="75"/>
      <c r="Z61" s="75"/>
    </row>
    <row r="62" spans="1:26" x14ac:dyDescent="0.25">
      <c r="A62" s="3"/>
      <c r="B62" s="125"/>
      <c r="C62" s="126" t="s">
        <v>117</v>
      </c>
      <c r="D62" s="113" t="s">
        <v>118</v>
      </c>
      <c r="E62" s="75"/>
      <c r="F62" s="75">
        <v>413300</v>
      </c>
      <c r="G62" s="75">
        <v>413300</v>
      </c>
      <c r="H62" s="140"/>
      <c r="I62" s="76">
        <v>6369.4499999999534</v>
      </c>
      <c r="J62" s="75">
        <f t="shared" si="19"/>
        <v>407300</v>
      </c>
      <c r="K62" s="75">
        <v>-6000</v>
      </c>
      <c r="M62" s="75">
        <f t="shared" si="18"/>
        <v>407300</v>
      </c>
      <c r="N62" s="75">
        <v>-6000</v>
      </c>
      <c r="P62" s="75">
        <v>413300</v>
      </c>
      <c r="Q62" s="75"/>
      <c r="S62" s="75">
        <f t="shared" si="20"/>
        <v>408300</v>
      </c>
      <c r="T62" s="75">
        <v>-5000</v>
      </c>
      <c r="V62" s="75"/>
      <c r="W62" s="75"/>
      <c r="Y62" s="75"/>
      <c r="Z62" s="75"/>
    </row>
    <row r="63" spans="1:26" ht="25.5" x14ac:dyDescent="0.25">
      <c r="A63" s="3"/>
      <c r="B63" s="125"/>
      <c r="C63" s="126" t="s">
        <v>119</v>
      </c>
      <c r="D63" s="113" t="s">
        <v>120</v>
      </c>
      <c r="E63" s="75"/>
      <c r="F63" s="75">
        <v>491500</v>
      </c>
      <c r="G63" s="75">
        <v>367500</v>
      </c>
      <c r="H63" s="140"/>
      <c r="I63" s="76"/>
      <c r="J63" s="75">
        <f t="shared" si="19"/>
        <v>357500</v>
      </c>
      <c r="K63" s="75">
        <v>-10000</v>
      </c>
      <c r="M63" s="75">
        <f t="shared" si="18"/>
        <v>357500</v>
      </c>
      <c r="N63" s="75">
        <v>-10000</v>
      </c>
      <c r="P63" s="75">
        <v>357500</v>
      </c>
      <c r="Q63" s="75">
        <f>P63-G63</f>
        <v>-10000</v>
      </c>
      <c r="S63" s="75">
        <f t="shared" si="20"/>
        <v>357500</v>
      </c>
      <c r="T63" s="75">
        <v>-10000</v>
      </c>
      <c r="V63" s="75"/>
      <c r="W63" s="75"/>
      <c r="Y63" s="75"/>
      <c r="Z63" s="75"/>
    </row>
    <row r="64" spans="1:26" ht="24.75" customHeight="1" x14ac:dyDescent="0.25">
      <c r="A64" s="3"/>
      <c r="B64" s="125"/>
      <c r="C64" s="126" t="s">
        <v>121</v>
      </c>
      <c r="D64" s="113" t="s">
        <v>122</v>
      </c>
      <c r="E64" s="75"/>
      <c r="F64" s="75">
        <v>800000</v>
      </c>
      <c r="G64" s="75">
        <v>800000</v>
      </c>
      <c r="H64" s="140"/>
      <c r="I64" s="76">
        <v>55209.599999999977</v>
      </c>
      <c r="J64" s="75">
        <f t="shared" si="19"/>
        <v>800000</v>
      </c>
      <c r="K64" s="75"/>
      <c r="M64" s="75">
        <f t="shared" si="18"/>
        <v>784200</v>
      </c>
      <c r="N64" s="75">
        <v>-15800</v>
      </c>
      <c r="P64" s="75">
        <v>800000</v>
      </c>
      <c r="Q64" s="75"/>
      <c r="S64" s="75">
        <f t="shared" si="20"/>
        <v>800000</v>
      </c>
      <c r="T64" s="75"/>
      <c r="V64" s="75"/>
      <c r="W64" s="75"/>
      <c r="Y64" s="75"/>
      <c r="Z64" s="75"/>
    </row>
    <row r="65" spans="1:27" x14ac:dyDescent="0.25">
      <c r="A65" s="3"/>
      <c r="B65" s="125"/>
      <c r="C65" s="126" t="s">
        <v>123</v>
      </c>
      <c r="D65" s="113" t="s">
        <v>124</v>
      </c>
      <c r="E65" s="75"/>
      <c r="F65" s="75">
        <v>50500</v>
      </c>
      <c r="G65" s="75">
        <v>94500</v>
      </c>
      <c r="H65" s="140"/>
      <c r="I65" s="76"/>
      <c r="J65" s="75">
        <f t="shared" si="19"/>
        <v>94500</v>
      </c>
      <c r="K65" s="75"/>
      <c r="M65" s="75">
        <f t="shared" si="18"/>
        <v>94500</v>
      </c>
      <c r="N65" s="75"/>
      <c r="P65" s="75">
        <v>94500</v>
      </c>
      <c r="Q65" s="75"/>
      <c r="S65" s="75">
        <f t="shared" si="20"/>
        <v>94500</v>
      </c>
      <c r="T65" s="75"/>
      <c r="V65" s="75"/>
      <c r="W65" s="75"/>
      <c r="Y65" s="75"/>
      <c r="Z65" s="75"/>
    </row>
    <row r="66" spans="1:27" x14ac:dyDescent="0.25">
      <c r="A66" s="3"/>
      <c r="B66" s="125"/>
      <c r="C66" s="126" t="s">
        <v>125</v>
      </c>
      <c r="D66" s="113" t="s">
        <v>126</v>
      </c>
      <c r="E66" s="75"/>
      <c r="F66" s="75">
        <v>70000</v>
      </c>
      <c r="G66" s="75">
        <f>G67+G68+G69</f>
        <v>226000</v>
      </c>
      <c r="H66" s="140"/>
      <c r="I66" s="76">
        <v>18344.360000000015</v>
      </c>
      <c r="J66" s="75">
        <f t="shared" si="19"/>
        <v>226000</v>
      </c>
      <c r="K66" s="75"/>
      <c r="M66" s="75">
        <f t="shared" si="18"/>
        <v>226000</v>
      </c>
      <c r="N66" s="75"/>
      <c r="P66" s="75">
        <v>226000</v>
      </c>
      <c r="Q66" s="75"/>
      <c r="S66" s="75">
        <f t="shared" si="20"/>
        <v>226000</v>
      </c>
      <c r="T66" s="75"/>
      <c r="V66" s="75"/>
      <c r="W66" s="75"/>
      <c r="Y66" s="75"/>
      <c r="Z66" s="75"/>
    </row>
    <row r="67" spans="1:27" x14ac:dyDescent="0.25">
      <c r="A67" s="3"/>
      <c r="B67" s="125"/>
      <c r="C67" s="126"/>
      <c r="D67" s="113" t="s">
        <v>127</v>
      </c>
      <c r="E67" s="75"/>
      <c r="F67" s="75">
        <v>34000</v>
      </c>
      <c r="G67" s="75">
        <v>34000</v>
      </c>
      <c r="H67" s="140"/>
      <c r="I67" s="76"/>
      <c r="J67" s="75">
        <f t="shared" si="19"/>
        <v>34000</v>
      </c>
      <c r="K67" s="75"/>
      <c r="M67" s="75">
        <f t="shared" si="18"/>
        <v>34000</v>
      </c>
      <c r="N67" s="75"/>
      <c r="P67" s="75">
        <v>34000</v>
      </c>
      <c r="Q67" s="75"/>
      <c r="S67" s="75">
        <f t="shared" si="20"/>
        <v>34000</v>
      </c>
      <c r="T67" s="75"/>
      <c r="V67" s="75"/>
      <c r="W67" s="75"/>
      <c r="Y67" s="75"/>
      <c r="Z67" s="75"/>
    </row>
    <row r="68" spans="1:27" ht="38.25" x14ac:dyDescent="0.25">
      <c r="A68" s="3"/>
      <c r="B68" s="125"/>
      <c r="C68" s="126"/>
      <c r="D68" s="113" t="s">
        <v>128</v>
      </c>
      <c r="E68" s="75"/>
      <c r="F68" s="75">
        <v>36000</v>
      </c>
      <c r="G68" s="75">
        <v>42000</v>
      </c>
      <c r="H68" s="140"/>
      <c r="I68" s="76">
        <v>0</v>
      </c>
      <c r="J68" s="75">
        <f t="shared" si="19"/>
        <v>42000</v>
      </c>
      <c r="K68" s="75"/>
      <c r="M68" s="75">
        <f t="shared" si="18"/>
        <v>42000</v>
      </c>
      <c r="N68" s="75"/>
      <c r="P68" s="75">
        <v>42000</v>
      </c>
      <c r="Q68" s="75"/>
      <c r="S68" s="75">
        <f t="shared" si="20"/>
        <v>42000</v>
      </c>
      <c r="T68" s="75"/>
      <c r="V68" s="75"/>
      <c r="W68" s="75"/>
      <c r="Y68" s="75"/>
      <c r="Z68" s="75"/>
    </row>
    <row r="69" spans="1:27" x14ac:dyDescent="0.25">
      <c r="A69" s="3"/>
      <c r="B69" s="125"/>
      <c r="C69" s="126"/>
      <c r="D69" s="113" t="s">
        <v>129</v>
      </c>
      <c r="E69" s="75"/>
      <c r="F69" s="75"/>
      <c r="G69" s="75">
        <v>150000</v>
      </c>
      <c r="H69" s="140"/>
      <c r="I69" s="76"/>
      <c r="J69" s="75">
        <f t="shared" si="19"/>
        <v>150000</v>
      </c>
      <c r="K69" s="75"/>
      <c r="M69" s="75">
        <f t="shared" si="18"/>
        <v>150000</v>
      </c>
      <c r="N69" s="75"/>
      <c r="P69" s="75">
        <v>150000</v>
      </c>
      <c r="Q69" s="75"/>
      <c r="S69" s="75">
        <f t="shared" si="20"/>
        <v>150000</v>
      </c>
      <c r="T69" s="75"/>
      <c r="V69" s="75"/>
      <c r="W69" s="78"/>
      <c r="Y69" s="75"/>
      <c r="Z69" s="75"/>
    </row>
    <row r="70" spans="1:27" s="72" customFormat="1" ht="18" x14ac:dyDescent="0.25">
      <c r="A70" s="67"/>
      <c r="B70" s="124" t="s">
        <v>130</v>
      </c>
      <c r="C70" s="124"/>
      <c r="D70" s="112" t="s">
        <v>131</v>
      </c>
      <c r="E70" s="70">
        <v>5000000</v>
      </c>
      <c r="F70" s="70">
        <f>F71+F72+F73+F74+F75+F76</f>
        <v>5000000</v>
      </c>
      <c r="G70" s="70">
        <f>G71+G72+G73+G74+G75+G76</f>
        <v>5000000</v>
      </c>
      <c r="H70" s="139"/>
      <c r="I70" s="70">
        <f>I71+I72+I73+I74+I75+I76</f>
        <v>206368.19000000009</v>
      </c>
      <c r="J70" s="70">
        <f>J71+J72+J73+J74+J75+J76</f>
        <v>4900000</v>
      </c>
      <c r="K70" s="70">
        <f>J70-G70</f>
        <v>-100000</v>
      </c>
      <c r="M70" s="70">
        <f>M71+M72+M73+M74+M75+M76</f>
        <v>4900000</v>
      </c>
      <c r="N70" s="70">
        <f>M70-G70</f>
        <v>-100000</v>
      </c>
      <c r="P70" s="70"/>
      <c r="Q70" s="70"/>
      <c r="S70" s="70"/>
      <c r="T70" s="70"/>
      <c r="V70" s="148"/>
      <c r="W70" s="224"/>
      <c r="Y70" s="70">
        <f>Y71+Y72+Y73+Y74+Y75+Y76</f>
        <v>4900000</v>
      </c>
      <c r="Z70" s="70">
        <f>Y70-G70</f>
        <v>-100000</v>
      </c>
    </row>
    <row r="71" spans="1:27" ht="38.25" x14ac:dyDescent="0.25">
      <c r="A71" s="3"/>
      <c r="B71" s="125"/>
      <c r="C71" s="126" t="s">
        <v>132</v>
      </c>
      <c r="D71" s="113" t="s">
        <v>133</v>
      </c>
      <c r="E71" s="75"/>
      <c r="F71" s="75">
        <v>890000</v>
      </c>
      <c r="G71" s="75">
        <v>890000</v>
      </c>
      <c r="H71" s="140"/>
      <c r="I71" s="76">
        <v>88997.820000000065</v>
      </c>
      <c r="J71" s="75">
        <f>G71+K71</f>
        <v>810000</v>
      </c>
      <c r="K71" s="75">
        <v>-80000</v>
      </c>
      <c r="M71" s="75">
        <f t="shared" ref="M71:M76" si="21">G71+N71</f>
        <v>810000</v>
      </c>
      <c r="N71" s="75">
        <v>-80000</v>
      </c>
      <c r="P71" s="75"/>
      <c r="Q71" s="75"/>
      <c r="S71" s="75"/>
      <c r="T71" s="75"/>
      <c r="V71" s="75"/>
      <c r="W71" s="83"/>
      <c r="Y71" s="75">
        <v>810000</v>
      </c>
      <c r="Z71" s="75">
        <f>Y71-G71</f>
        <v>-80000</v>
      </c>
    </row>
    <row r="72" spans="1:27" ht="38.25" x14ac:dyDescent="0.25">
      <c r="A72" s="3"/>
      <c r="B72" s="125"/>
      <c r="C72" s="126" t="s">
        <v>134</v>
      </c>
      <c r="D72" s="113" t="s">
        <v>135</v>
      </c>
      <c r="E72" s="75"/>
      <c r="F72" s="75">
        <v>2772800</v>
      </c>
      <c r="G72" s="75">
        <v>2772800</v>
      </c>
      <c r="H72" s="140"/>
      <c r="I72" s="76">
        <v>6771.7099999999627</v>
      </c>
      <c r="J72" s="75">
        <f t="shared" ref="J72:J76" si="22">G72+K72</f>
        <v>2772800</v>
      </c>
      <c r="K72" s="75"/>
      <c r="M72" s="75">
        <f t="shared" si="21"/>
        <v>2772800</v>
      </c>
      <c r="N72" s="75"/>
      <c r="P72" s="75"/>
      <c r="Q72" s="75"/>
      <c r="S72" s="75"/>
      <c r="T72" s="75"/>
      <c r="V72" s="75"/>
      <c r="W72" s="75"/>
      <c r="Y72" s="75">
        <v>2772800</v>
      </c>
      <c r="Z72" s="75"/>
    </row>
    <row r="73" spans="1:27" x14ac:dyDescent="0.25">
      <c r="A73" s="3"/>
      <c r="B73" s="125"/>
      <c r="C73" s="126" t="s">
        <v>136</v>
      </c>
      <c r="D73" s="113" t="s">
        <v>137</v>
      </c>
      <c r="E73" s="75"/>
      <c r="F73" s="75">
        <v>881200</v>
      </c>
      <c r="G73" s="75">
        <v>881200</v>
      </c>
      <c r="H73" s="140"/>
      <c r="I73" s="76">
        <v>81785.940000000061</v>
      </c>
      <c r="J73" s="75">
        <f t="shared" si="22"/>
        <v>881200</v>
      </c>
      <c r="K73" s="75"/>
      <c r="M73" s="75">
        <f t="shared" si="21"/>
        <v>881200</v>
      </c>
      <c r="N73" s="75"/>
      <c r="P73" s="75"/>
      <c r="Q73" s="75"/>
      <c r="S73" s="75"/>
      <c r="T73" s="75"/>
      <c r="V73" s="75"/>
      <c r="W73" s="75"/>
      <c r="Y73" s="75">
        <v>881200</v>
      </c>
      <c r="Z73" s="75"/>
    </row>
    <row r="74" spans="1:27" x14ac:dyDescent="0.25">
      <c r="A74" s="3"/>
      <c r="B74" s="125"/>
      <c r="C74" s="126" t="s">
        <v>138</v>
      </c>
      <c r="D74" s="113" t="s">
        <v>139</v>
      </c>
      <c r="E74" s="75"/>
      <c r="F74" s="75">
        <v>36000</v>
      </c>
      <c r="G74" s="75">
        <v>36000</v>
      </c>
      <c r="H74" s="140"/>
      <c r="I74" s="76">
        <v>0</v>
      </c>
      <c r="J74" s="75">
        <f t="shared" si="22"/>
        <v>36000</v>
      </c>
      <c r="K74" s="75"/>
      <c r="M74" s="75">
        <f t="shared" si="21"/>
        <v>36000</v>
      </c>
      <c r="N74" s="75"/>
      <c r="P74" s="75"/>
      <c r="Q74" s="75"/>
      <c r="S74" s="75"/>
      <c r="T74" s="75"/>
      <c r="V74" s="75"/>
      <c r="W74" s="75"/>
      <c r="Y74" s="75">
        <v>36000</v>
      </c>
      <c r="Z74" s="75"/>
    </row>
    <row r="75" spans="1:27" x14ac:dyDescent="0.25">
      <c r="A75" s="3"/>
      <c r="B75" s="125"/>
      <c r="C75" s="126" t="s">
        <v>140</v>
      </c>
      <c r="D75" s="113" t="s">
        <v>141</v>
      </c>
      <c r="E75" s="75"/>
      <c r="F75" s="75">
        <v>120000</v>
      </c>
      <c r="G75" s="75">
        <v>120000</v>
      </c>
      <c r="H75" s="140"/>
      <c r="I75" s="76">
        <v>-10000</v>
      </c>
      <c r="J75" s="75">
        <f t="shared" si="22"/>
        <v>130000</v>
      </c>
      <c r="K75" s="75">
        <v>10000</v>
      </c>
      <c r="M75" s="75">
        <f t="shared" si="21"/>
        <v>130000</v>
      </c>
      <c r="N75" s="75">
        <v>10000</v>
      </c>
      <c r="P75" s="75"/>
      <c r="Q75" s="75"/>
      <c r="S75" s="75"/>
      <c r="T75" s="75"/>
      <c r="V75" s="75"/>
      <c r="W75" s="75"/>
      <c r="Y75" s="75">
        <v>130000</v>
      </c>
      <c r="Z75" s="75">
        <f t="shared" ref="Z75:Z76" si="23">Y75-G75</f>
        <v>10000</v>
      </c>
    </row>
    <row r="76" spans="1:27" ht="27" customHeight="1" x14ac:dyDescent="0.25">
      <c r="A76" s="3"/>
      <c r="B76" s="125"/>
      <c r="C76" s="126" t="s">
        <v>142</v>
      </c>
      <c r="D76" s="113" t="s">
        <v>143</v>
      </c>
      <c r="E76" s="75"/>
      <c r="F76" s="75">
        <v>300000</v>
      </c>
      <c r="G76" s="75">
        <v>300000</v>
      </c>
      <c r="H76" s="140"/>
      <c r="I76" s="76">
        <v>38812.720000000001</v>
      </c>
      <c r="J76" s="75">
        <f t="shared" si="22"/>
        <v>270000</v>
      </c>
      <c r="K76" s="75">
        <v>-30000</v>
      </c>
      <c r="M76" s="75">
        <f t="shared" si="21"/>
        <v>270000</v>
      </c>
      <c r="N76" s="75">
        <v>-30000</v>
      </c>
      <c r="P76" s="75"/>
      <c r="Q76" s="75"/>
      <c r="S76" s="75"/>
      <c r="T76" s="75"/>
      <c r="V76" s="75"/>
      <c r="W76" s="75"/>
      <c r="Y76" s="75">
        <v>270000</v>
      </c>
      <c r="Z76" s="75">
        <f t="shared" si="23"/>
        <v>-30000</v>
      </c>
    </row>
    <row r="77" spans="1:27" s="72" customFormat="1" ht="18" x14ac:dyDescent="0.25">
      <c r="A77" s="67"/>
      <c r="B77" s="124" t="s">
        <v>144</v>
      </c>
      <c r="C77" s="124"/>
      <c r="D77" s="112" t="s">
        <v>145</v>
      </c>
      <c r="E77" s="70">
        <v>600000</v>
      </c>
      <c r="F77" s="70">
        <f>F78+F79+F80+F81+F82</f>
        <v>400000</v>
      </c>
      <c r="G77" s="70">
        <f>G78+G79+G80+G81+G82</f>
        <v>400000</v>
      </c>
      <c r="H77" s="139"/>
      <c r="I77" s="70">
        <f>I78+I79+I80+I81+I82</f>
        <v>90480</v>
      </c>
      <c r="J77" s="70">
        <f>J78+J79+J80+J81+J82</f>
        <v>365000</v>
      </c>
      <c r="K77" s="70">
        <f>J77-G77</f>
        <v>-35000</v>
      </c>
      <c r="M77" s="70">
        <f>M78+M79+M80+M81+M82</f>
        <v>365000</v>
      </c>
      <c r="N77" s="70">
        <f>M77-G77</f>
        <v>-35000</v>
      </c>
      <c r="P77" s="70">
        <f>P78+P79+P80+P81+P82</f>
        <v>365000</v>
      </c>
      <c r="Q77" s="70">
        <f>P77-G77</f>
        <v>-35000</v>
      </c>
      <c r="S77" s="70">
        <f>S78+S79+S80+S81+S82</f>
        <v>365000</v>
      </c>
      <c r="T77" s="70">
        <f>S77-G77</f>
        <v>-35000</v>
      </c>
      <c r="V77" s="148"/>
      <c r="W77" s="148"/>
      <c r="Y77" s="148"/>
      <c r="Z77" s="148"/>
    </row>
    <row r="78" spans="1:27" x14ac:dyDescent="0.25">
      <c r="A78" s="3"/>
      <c r="B78" s="125"/>
      <c r="C78" s="126" t="s">
        <v>146</v>
      </c>
      <c r="D78" s="113" t="s">
        <v>147</v>
      </c>
      <c r="E78" s="75"/>
      <c r="F78" s="75">
        <v>100000</v>
      </c>
      <c r="G78" s="75">
        <v>100000</v>
      </c>
      <c r="H78" s="140"/>
      <c r="I78" s="76">
        <v>500</v>
      </c>
      <c r="J78" s="75">
        <v>100000</v>
      </c>
      <c r="K78" s="75"/>
      <c r="M78" s="75">
        <f>G78+N78</f>
        <v>100000</v>
      </c>
      <c r="N78" s="75"/>
      <c r="P78" s="75">
        <f>J78+Q78</f>
        <v>100000</v>
      </c>
      <c r="Q78" s="75"/>
      <c r="S78" s="75">
        <v>100000</v>
      </c>
      <c r="T78" s="75"/>
      <c r="V78" s="75"/>
      <c r="W78" s="75"/>
      <c r="Y78" s="75"/>
      <c r="Z78" s="75"/>
    </row>
    <row r="79" spans="1:27" ht="23.25" customHeight="1" x14ac:dyDescent="0.25">
      <c r="A79" s="3"/>
      <c r="B79" s="125"/>
      <c r="C79" s="126" t="s">
        <v>148</v>
      </c>
      <c r="D79" s="113" t="s">
        <v>149</v>
      </c>
      <c r="E79" s="75"/>
      <c r="F79" s="75">
        <v>65000</v>
      </c>
      <c r="G79" s="75">
        <v>65000</v>
      </c>
      <c r="H79" s="140"/>
      <c r="I79" s="76">
        <v>0</v>
      </c>
      <c r="J79" s="75">
        <v>65000</v>
      </c>
      <c r="K79" s="75"/>
      <c r="M79" s="75">
        <f>G79+N79</f>
        <v>65000</v>
      </c>
      <c r="N79" s="75"/>
      <c r="P79" s="75">
        <f>J79+Q79</f>
        <v>65000</v>
      </c>
      <c r="Q79" s="75"/>
      <c r="S79" s="75">
        <v>65000</v>
      </c>
      <c r="T79" s="75"/>
      <c r="V79" s="75"/>
      <c r="W79" s="75"/>
      <c r="Y79" s="75"/>
      <c r="Z79" s="75"/>
    </row>
    <row r="80" spans="1:27" x14ac:dyDescent="0.25">
      <c r="A80" s="3"/>
      <c r="B80" s="125"/>
      <c r="C80" s="126" t="s">
        <v>150</v>
      </c>
      <c r="D80" s="113" t="s">
        <v>151</v>
      </c>
      <c r="E80" s="75"/>
      <c r="F80" s="75">
        <v>60000</v>
      </c>
      <c r="G80" s="75">
        <v>60000</v>
      </c>
      <c r="H80" s="140"/>
      <c r="I80" s="76">
        <v>12226</v>
      </c>
      <c r="J80" s="75">
        <v>60000</v>
      </c>
      <c r="K80" s="75"/>
      <c r="M80" s="75">
        <f>G80+N80</f>
        <v>60000</v>
      </c>
      <c r="N80" s="75"/>
      <c r="P80" s="75">
        <f>J80+Q80</f>
        <v>60000</v>
      </c>
      <c r="Q80" s="75"/>
      <c r="S80" s="75">
        <v>60000</v>
      </c>
      <c r="T80" s="75"/>
      <c r="V80" s="75"/>
      <c r="W80" s="75"/>
      <c r="Y80" s="75"/>
      <c r="Z80" s="75"/>
      <c r="AA80" s="98"/>
    </row>
    <row r="81" spans="1:30" x14ac:dyDescent="0.25">
      <c r="A81" s="3"/>
      <c r="B81" s="125"/>
      <c r="C81" s="126" t="s">
        <v>152</v>
      </c>
      <c r="D81" s="113" t="s">
        <v>153</v>
      </c>
      <c r="E81" s="75"/>
      <c r="F81" s="75">
        <v>100000</v>
      </c>
      <c r="G81" s="75">
        <v>100000</v>
      </c>
      <c r="H81" s="140"/>
      <c r="I81" s="76">
        <v>22224</v>
      </c>
      <c r="J81" s="75">
        <v>100000</v>
      </c>
      <c r="K81" s="75"/>
      <c r="M81" s="75">
        <f>G81+N81</f>
        <v>100000</v>
      </c>
      <c r="N81" s="75"/>
      <c r="P81" s="75">
        <f>J81+Q81</f>
        <v>100000</v>
      </c>
      <c r="Q81" s="75"/>
      <c r="S81" s="75">
        <v>100000</v>
      </c>
      <c r="T81" s="75"/>
      <c r="V81" s="75"/>
      <c r="W81" s="75"/>
      <c r="Y81" s="75"/>
      <c r="Z81" s="75"/>
    </row>
    <row r="82" spans="1:30" x14ac:dyDescent="0.25">
      <c r="A82" s="3"/>
      <c r="B82" s="125"/>
      <c r="C82" s="126" t="s">
        <v>154</v>
      </c>
      <c r="D82" s="113" t="s">
        <v>155</v>
      </c>
      <c r="E82" s="75"/>
      <c r="F82" s="75">
        <v>75000</v>
      </c>
      <c r="G82" s="75">
        <v>75000</v>
      </c>
      <c r="H82" s="140"/>
      <c r="I82" s="76">
        <v>55530</v>
      </c>
      <c r="J82" s="75">
        <f>G82+K82</f>
        <v>40000</v>
      </c>
      <c r="K82" s="75">
        <v>-35000</v>
      </c>
      <c r="M82" s="75">
        <f>G82+N82</f>
        <v>40000</v>
      </c>
      <c r="N82" s="75">
        <v>-35000</v>
      </c>
      <c r="P82" s="75">
        <f>G82+Q82</f>
        <v>40000</v>
      </c>
      <c r="Q82" s="75">
        <v>-35000</v>
      </c>
      <c r="S82" s="75">
        <v>40000</v>
      </c>
      <c r="T82" s="75">
        <f>S82-G82</f>
        <v>-35000</v>
      </c>
      <c r="V82" s="75"/>
      <c r="W82" s="75"/>
      <c r="Y82" s="75"/>
      <c r="Z82" s="75"/>
      <c r="AC82" s="225" t="s">
        <v>345</v>
      </c>
      <c r="AD82" s="225"/>
    </row>
    <row r="83" spans="1:30" s="72" customFormat="1" ht="18" x14ac:dyDescent="0.25">
      <c r="A83" s="67"/>
      <c r="B83" s="124" t="s">
        <v>156</v>
      </c>
      <c r="C83" s="124"/>
      <c r="D83" s="112" t="s">
        <v>157</v>
      </c>
      <c r="E83" s="70">
        <v>22000000</v>
      </c>
      <c r="F83" s="70">
        <f>F84+F85+F86+F87</f>
        <v>21300000</v>
      </c>
      <c r="G83" s="70">
        <f>G84+G85+G86+G87</f>
        <v>15630000</v>
      </c>
      <c r="H83" s="139"/>
      <c r="I83" s="70">
        <f>I84+I85+I86+I87</f>
        <v>8283340.5099999998</v>
      </c>
      <c r="J83" s="70">
        <f>J84+J85+J86+J87</f>
        <v>14030000</v>
      </c>
      <c r="K83" s="70">
        <f>J83-G83</f>
        <v>-1600000</v>
      </c>
      <c r="M83" s="70">
        <f>M84+M85+M86+M87</f>
        <v>14146000</v>
      </c>
      <c r="N83" s="70">
        <f>M83-G83</f>
        <v>-1484000</v>
      </c>
      <c r="P83" s="70"/>
      <c r="Q83" s="70"/>
      <c r="R83" s="145"/>
      <c r="S83" s="70"/>
      <c r="T83" s="70"/>
      <c r="V83" s="70">
        <f>V84+V85+V86+V87</f>
        <v>14028300</v>
      </c>
      <c r="W83" s="224">
        <f>V83-16300000</f>
        <v>-2271700</v>
      </c>
      <c r="Y83" s="70">
        <f>Y84+Y85+Y86+Y87</f>
        <v>11747100</v>
      </c>
      <c r="Z83" s="70">
        <f>Y83-G83</f>
        <v>-3882900</v>
      </c>
      <c r="AC83" s="70">
        <f>AC84+AC85+AC86+AC87</f>
        <v>7650500</v>
      </c>
      <c r="AD83" s="70">
        <f>AC83-G83</f>
        <v>-7979500</v>
      </c>
    </row>
    <row r="84" spans="1:30" x14ac:dyDescent="0.25">
      <c r="A84" s="3"/>
      <c r="B84" s="125"/>
      <c r="C84" s="125" t="s">
        <v>158</v>
      </c>
      <c r="D84" s="113" t="s">
        <v>159</v>
      </c>
      <c r="E84" s="75"/>
      <c r="F84" s="75">
        <v>680000</v>
      </c>
      <c r="G84" s="75">
        <f>F84</f>
        <v>680000</v>
      </c>
      <c r="H84" s="140"/>
      <c r="I84" s="76">
        <v>125699</v>
      </c>
      <c r="J84" s="75">
        <f>G84+K84</f>
        <v>580000</v>
      </c>
      <c r="K84" s="75">
        <v>-100000</v>
      </c>
      <c r="M84" s="75">
        <f>G84+N84</f>
        <v>580000</v>
      </c>
      <c r="N84" s="75">
        <v>-100000</v>
      </c>
      <c r="P84" s="75"/>
      <c r="Q84" s="75"/>
      <c r="S84" s="75"/>
      <c r="T84" s="75"/>
      <c r="V84" s="75">
        <v>580000</v>
      </c>
      <c r="W84" s="75"/>
      <c r="Y84" s="75">
        <v>680000</v>
      </c>
      <c r="Z84" s="75"/>
      <c r="AC84" s="75">
        <v>680000</v>
      </c>
      <c r="AD84" s="75"/>
    </row>
    <row r="85" spans="1:30" x14ac:dyDescent="0.25">
      <c r="A85" s="3"/>
      <c r="B85" s="125"/>
      <c r="C85" s="126" t="s">
        <v>160</v>
      </c>
      <c r="D85" s="113" t="s">
        <v>161</v>
      </c>
      <c r="E85" s="75"/>
      <c r="F85" s="75">
        <v>13500000</v>
      </c>
      <c r="G85" s="75">
        <f>F85-5000000</f>
        <v>8500000</v>
      </c>
      <c r="H85" s="140"/>
      <c r="I85" s="76">
        <v>3694577.01</v>
      </c>
      <c r="J85" s="75">
        <f t="shared" ref="J85:J87" si="24">G85+K85</f>
        <v>7000000</v>
      </c>
      <c r="K85" s="75">
        <v>-1500000</v>
      </c>
      <c r="M85" s="75">
        <f>G85+N85</f>
        <v>7116000</v>
      </c>
      <c r="N85" s="75">
        <v>-1384000</v>
      </c>
      <c r="P85" s="75"/>
      <c r="Q85" s="75"/>
      <c r="R85" s="98"/>
      <c r="S85" s="75"/>
      <c r="T85" s="75"/>
      <c r="V85" s="75">
        <v>6328300</v>
      </c>
      <c r="W85" s="75"/>
      <c r="Y85" s="75">
        <v>4667100</v>
      </c>
      <c r="Z85" s="75"/>
      <c r="AC85" s="75">
        <v>4430000</v>
      </c>
      <c r="AD85" s="75"/>
    </row>
    <row r="86" spans="1:30" ht="27" customHeight="1" x14ac:dyDescent="0.25">
      <c r="A86" s="3"/>
      <c r="B86" s="125"/>
      <c r="C86" s="126" t="s">
        <v>162</v>
      </c>
      <c r="D86" s="113" t="s">
        <v>163</v>
      </c>
      <c r="E86" s="75"/>
      <c r="F86" s="75">
        <v>6000000</v>
      </c>
      <c r="G86" s="75">
        <f>F86-670000</f>
        <v>5330000</v>
      </c>
      <c r="H86" s="140"/>
      <c r="I86" s="76">
        <v>4463064.5</v>
      </c>
      <c r="J86" s="75">
        <f t="shared" si="24"/>
        <v>5330000</v>
      </c>
      <c r="K86" s="75"/>
      <c r="M86" s="75">
        <f>G86+N86</f>
        <v>5330000</v>
      </c>
      <c r="N86" s="75"/>
      <c r="P86" s="75"/>
      <c r="Q86" s="75"/>
      <c r="R86" s="98"/>
      <c r="S86" s="75"/>
      <c r="T86" s="75"/>
      <c r="V86" s="75">
        <v>6000000</v>
      </c>
      <c r="W86" s="75"/>
      <c r="Y86" s="75">
        <v>6000000</v>
      </c>
      <c r="Z86" s="75"/>
      <c r="AA86" s="98"/>
      <c r="AC86" s="75">
        <v>2140500</v>
      </c>
      <c r="AD86" s="75"/>
    </row>
    <row r="87" spans="1:30" x14ac:dyDescent="0.25">
      <c r="A87" s="3"/>
      <c r="B87" s="125"/>
      <c r="C87" s="126" t="s">
        <v>164</v>
      </c>
      <c r="D87" s="113" t="s">
        <v>165</v>
      </c>
      <c r="E87" s="75"/>
      <c r="F87" s="75">
        <v>1120000</v>
      </c>
      <c r="G87" s="75">
        <f>F87</f>
        <v>1120000</v>
      </c>
      <c r="H87" s="140"/>
      <c r="I87" s="76">
        <v>0</v>
      </c>
      <c r="J87" s="75">
        <f t="shared" si="24"/>
        <v>1120000</v>
      </c>
      <c r="K87" s="75"/>
      <c r="M87" s="75">
        <f>G87+N87</f>
        <v>1120000</v>
      </c>
      <c r="N87" s="75"/>
      <c r="P87" s="75"/>
      <c r="Q87" s="75"/>
      <c r="R87" s="98"/>
      <c r="S87" s="75"/>
      <c r="T87" s="75"/>
      <c r="V87" s="75">
        <v>1120000</v>
      </c>
      <c r="W87" s="75"/>
      <c r="Y87" s="75">
        <v>400000</v>
      </c>
      <c r="Z87" s="75"/>
      <c r="AC87" s="75">
        <v>400000</v>
      </c>
      <c r="AD87" s="75"/>
    </row>
    <row r="88" spans="1:30" ht="25.5" x14ac:dyDescent="0.25">
      <c r="A88" s="3"/>
      <c r="B88" s="120" t="s">
        <v>166</v>
      </c>
      <c r="C88" s="121"/>
      <c r="D88" s="110" t="s">
        <v>167</v>
      </c>
      <c r="E88" s="14">
        <f>E89+E97+E103+E106+E114+E119+E132+E139+E144+E149</f>
        <v>163015000</v>
      </c>
      <c r="F88" s="14">
        <f t="shared" ref="F88:G88" si="25">F89+F97+F103+F106+F114+F119+F132+F139+F144+F149</f>
        <v>146451000</v>
      </c>
      <c r="G88" s="14">
        <f t="shared" si="25"/>
        <v>151451000</v>
      </c>
      <c r="H88" s="138"/>
      <c r="I88" s="14"/>
      <c r="J88" s="14"/>
      <c r="K88" s="14"/>
      <c r="M88" s="14"/>
      <c r="N88" s="14"/>
      <c r="P88" s="14"/>
      <c r="Q88" s="14"/>
      <c r="S88" s="14"/>
      <c r="T88" s="14"/>
      <c r="V88" s="14"/>
      <c r="W88" s="14"/>
      <c r="Y88" s="14"/>
      <c r="Z88" s="14"/>
      <c r="AD88" s="146">
        <f>AD83-Z83</f>
        <v>-4096600</v>
      </c>
    </row>
    <row r="89" spans="1:30" s="72" customFormat="1" ht="18" x14ac:dyDescent="0.25">
      <c r="A89" s="67"/>
      <c r="B89" s="124" t="s">
        <v>168</v>
      </c>
      <c r="C89" s="124"/>
      <c r="D89" s="112" t="s">
        <v>169</v>
      </c>
      <c r="E89" s="70">
        <v>22430000</v>
      </c>
      <c r="F89" s="70">
        <f>F90+F91+F92+F93+F94+F95+F96</f>
        <v>15000000</v>
      </c>
      <c r="G89" s="70">
        <f>G90+G91+G92+G93+G94+G95+G96</f>
        <v>15302500</v>
      </c>
      <c r="H89" s="139"/>
      <c r="I89" s="70">
        <f>I90+I91+I92+I93+I94+I95+I96</f>
        <v>-1274639.5100000005</v>
      </c>
      <c r="J89" s="70">
        <f>J90+J91+J92+J93+J94+J95+J96</f>
        <v>16580260</v>
      </c>
      <c r="K89" s="70">
        <f>J89-G89</f>
        <v>1277760</v>
      </c>
      <c r="M89" s="70">
        <f>M90+M91+M92+M93+M94+M95+M96</f>
        <v>16580300</v>
      </c>
      <c r="N89" s="70">
        <f>M89-G89</f>
        <v>1277800</v>
      </c>
      <c r="P89" s="70"/>
      <c r="Q89" s="70">
        <f>P88-Q88</f>
        <v>0</v>
      </c>
      <c r="S89" s="70"/>
      <c r="T89" s="70"/>
      <c r="V89" s="70">
        <f>V90+V91+V92+V93+V94+V95+V96</f>
        <v>16611400</v>
      </c>
      <c r="W89" s="224">
        <f>V89-G89</f>
        <v>1308900</v>
      </c>
      <c r="Y89" s="70">
        <f>Y90+Y91+Y92+Y93+Y94+Y95+Y96</f>
        <v>16611400</v>
      </c>
      <c r="Z89" s="70">
        <f>Y89-G89</f>
        <v>1308900</v>
      </c>
    </row>
    <row r="90" spans="1:30" x14ac:dyDescent="0.25">
      <c r="A90" s="3"/>
      <c r="B90" s="125"/>
      <c r="C90" s="126" t="s">
        <v>170</v>
      </c>
      <c r="D90" s="113" t="s">
        <v>171</v>
      </c>
      <c r="E90" s="75"/>
      <c r="F90" s="75">
        <v>2865300</v>
      </c>
      <c r="G90" s="75">
        <v>2865300</v>
      </c>
      <c r="H90" s="140"/>
      <c r="I90" s="76">
        <v>12</v>
      </c>
      <c r="J90" s="75">
        <f>G90+K90</f>
        <v>2865300</v>
      </c>
      <c r="K90" s="75"/>
      <c r="M90" s="75">
        <f t="shared" ref="M90:M96" si="26">G90+N90</f>
        <v>2865300</v>
      </c>
      <c r="N90" s="75"/>
      <c r="P90" s="75"/>
      <c r="Q90" s="75"/>
      <c r="S90" s="75"/>
      <c r="T90" s="75"/>
      <c r="V90" s="75">
        <v>2865300</v>
      </c>
      <c r="W90" s="75"/>
      <c r="Y90" s="75">
        <v>2865300</v>
      </c>
      <c r="Z90" s="75"/>
    </row>
    <row r="91" spans="1:30" x14ac:dyDescent="0.25">
      <c r="A91" s="3"/>
      <c r="B91" s="125"/>
      <c r="C91" s="126" t="s">
        <v>170</v>
      </c>
      <c r="D91" s="113" t="s">
        <v>172</v>
      </c>
      <c r="E91" s="75"/>
      <c r="F91" s="75">
        <v>70100</v>
      </c>
      <c r="G91" s="75">
        <v>70100</v>
      </c>
      <c r="H91" s="140"/>
      <c r="I91" s="76">
        <v>-4</v>
      </c>
      <c r="J91" s="75">
        <f t="shared" ref="J91:J102" si="27">G91+K91</f>
        <v>70105</v>
      </c>
      <c r="K91" s="75">
        <v>5</v>
      </c>
      <c r="M91" s="75">
        <f t="shared" si="26"/>
        <v>70100</v>
      </c>
      <c r="N91" s="75"/>
      <c r="P91" s="75"/>
      <c r="Q91" s="75"/>
      <c r="S91" s="75"/>
      <c r="T91" s="75"/>
      <c r="V91" s="75">
        <v>70100</v>
      </c>
      <c r="W91" s="75"/>
      <c r="Y91" s="75">
        <v>70100</v>
      </c>
      <c r="Z91" s="75"/>
    </row>
    <row r="92" spans="1:30" x14ac:dyDescent="0.25">
      <c r="A92" s="3"/>
      <c r="B92" s="125"/>
      <c r="C92" s="126" t="s">
        <v>170</v>
      </c>
      <c r="D92" s="113" t="s">
        <v>173</v>
      </c>
      <c r="E92" s="75"/>
      <c r="F92" s="75">
        <v>151000</v>
      </c>
      <c r="G92" s="75">
        <v>151000</v>
      </c>
      <c r="H92" s="140"/>
      <c r="I92" s="76">
        <v>13036.299999999988</v>
      </c>
      <c r="J92" s="75">
        <f t="shared" si="27"/>
        <v>141000</v>
      </c>
      <c r="K92" s="75">
        <v>-10000</v>
      </c>
      <c r="M92" s="75">
        <f t="shared" si="26"/>
        <v>141000</v>
      </c>
      <c r="N92" s="75">
        <v>-10000</v>
      </c>
      <c r="P92" s="75"/>
      <c r="Q92" s="75"/>
      <c r="S92" s="75"/>
      <c r="T92" s="75"/>
      <c r="V92" s="75">
        <v>141000</v>
      </c>
      <c r="W92" s="75"/>
      <c r="Y92" s="75">
        <v>141000</v>
      </c>
      <c r="Z92" s="75"/>
    </row>
    <row r="93" spans="1:30" x14ac:dyDescent="0.25">
      <c r="A93" s="3"/>
      <c r="B93" s="125"/>
      <c r="C93" s="126" t="s">
        <v>174</v>
      </c>
      <c r="D93" s="113" t="s">
        <v>175</v>
      </c>
      <c r="E93" s="75"/>
      <c r="F93" s="75">
        <v>662300</v>
      </c>
      <c r="G93" s="75">
        <v>662300</v>
      </c>
      <c r="H93" s="140"/>
      <c r="I93" s="76">
        <v>20</v>
      </c>
      <c r="J93" s="75">
        <f t="shared" si="27"/>
        <v>662300</v>
      </c>
      <c r="K93" s="75"/>
      <c r="M93" s="75">
        <f t="shared" si="26"/>
        <v>662300</v>
      </c>
      <c r="N93" s="75"/>
      <c r="P93" s="75"/>
      <c r="Q93" s="75"/>
      <c r="S93" s="75"/>
      <c r="T93" s="75"/>
      <c r="V93" s="75">
        <v>662300</v>
      </c>
      <c r="W93" s="75"/>
      <c r="Y93" s="75">
        <v>662300</v>
      </c>
      <c r="Z93" s="75"/>
      <c r="AB93" s="98"/>
    </row>
    <row r="94" spans="1:30" x14ac:dyDescent="0.25">
      <c r="A94" s="3"/>
      <c r="B94" s="125"/>
      <c r="C94" s="126" t="s">
        <v>176</v>
      </c>
      <c r="D94" s="113" t="s">
        <v>177</v>
      </c>
      <c r="E94" s="75"/>
      <c r="F94" s="75">
        <v>96800</v>
      </c>
      <c r="G94" s="75">
        <v>232200</v>
      </c>
      <c r="H94" s="140"/>
      <c r="I94" s="76">
        <v>0</v>
      </c>
      <c r="J94" s="75">
        <f t="shared" si="27"/>
        <v>232200</v>
      </c>
      <c r="K94" s="75"/>
      <c r="M94" s="75">
        <f t="shared" si="26"/>
        <v>232200</v>
      </c>
      <c r="N94" s="75"/>
      <c r="P94" s="75"/>
      <c r="Q94" s="75"/>
      <c r="S94" s="75"/>
      <c r="T94" s="75"/>
      <c r="V94" s="75">
        <v>232200</v>
      </c>
      <c r="W94" s="75"/>
      <c r="Y94" s="75">
        <v>232200</v>
      </c>
      <c r="Z94" s="75"/>
    </row>
    <row r="95" spans="1:30" x14ac:dyDescent="0.25">
      <c r="A95" s="3"/>
      <c r="B95" s="125"/>
      <c r="C95" s="126" t="s">
        <v>178</v>
      </c>
      <c r="D95" s="113" t="s">
        <v>179</v>
      </c>
      <c r="E95" s="75"/>
      <c r="F95" s="75">
        <v>10614500</v>
      </c>
      <c r="G95" s="75">
        <v>10781600</v>
      </c>
      <c r="H95" s="140"/>
      <c r="I95" s="76">
        <v>-1287243.8100000005</v>
      </c>
      <c r="J95" s="75">
        <f t="shared" si="27"/>
        <v>12068855</v>
      </c>
      <c r="K95" s="75">
        <v>1287255</v>
      </c>
      <c r="M95" s="75">
        <f t="shared" si="26"/>
        <v>12068900</v>
      </c>
      <c r="N95" s="75">
        <v>1287300</v>
      </c>
      <c r="P95" s="75"/>
      <c r="Q95" s="75"/>
      <c r="S95" s="75"/>
      <c r="T95" s="75"/>
      <c r="V95" s="75">
        <v>12100000</v>
      </c>
      <c r="W95" s="75"/>
      <c r="Y95" s="75">
        <v>12100000</v>
      </c>
      <c r="Z95" s="75"/>
    </row>
    <row r="96" spans="1:30" x14ac:dyDescent="0.25">
      <c r="A96" s="3"/>
      <c r="B96" s="125"/>
      <c r="C96" s="126" t="s">
        <v>180</v>
      </c>
      <c r="D96" s="113" t="s">
        <v>181</v>
      </c>
      <c r="E96" s="75"/>
      <c r="F96" s="75">
        <v>540000</v>
      </c>
      <c r="G96" s="75">
        <v>540000</v>
      </c>
      <c r="H96" s="140"/>
      <c r="I96" s="76">
        <v>-460</v>
      </c>
      <c r="J96" s="75">
        <f t="shared" si="27"/>
        <v>540500</v>
      </c>
      <c r="K96" s="75">
        <v>500</v>
      </c>
      <c r="M96" s="75">
        <f t="shared" si="26"/>
        <v>540500</v>
      </c>
      <c r="N96" s="75">
        <v>500</v>
      </c>
      <c r="P96" s="75"/>
      <c r="Q96" s="75"/>
      <c r="S96" s="75"/>
      <c r="T96" s="75"/>
      <c r="V96" s="75">
        <v>540500</v>
      </c>
      <c r="W96" s="75"/>
      <c r="Y96" s="75">
        <v>540500</v>
      </c>
      <c r="Z96" s="75"/>
    </row>
    <row r="97" spans="1:26" s="72" customFormat="1" ht="18" x14ac:dyDescent="0.25">
      <c r="A97" s="67"/>
      <c r="B97" s="124" t="s">
        <v>182</v>
      </c>
      <c r="C97" s="124"/>
      <c r="D97" s="112" t="s">
        <v>183</v>
      </c>
      <c r="E97" s="70">
        <v>9100000</v>
      </c>
      <c r="F97" s="70">
        <f>F98+F99+F100+F101+F102</f>
        <v>8100000</v>
      </c>
      <c r="G97" s="70">
        <f>G98+G99+G100+G101+G102</f>
        <v>8100000</v>
      </c>
      <c r="H97" s="139"/>
      <c r="I97" s="70">
        <f>I98+I99+I100+I101+I102</f>
        <v>-882730.49</v>
      </c>
      <c r="J97" s="70">
        <f>J98+J99+J100+J101+J102</f>
        <v>9091300</v>
      </c>
      <c r="K97" s="70">
        <f>J97-G97</f>
        <v>991300</v>
      </c>
      <c r="M97" s="70">
        <f>M98+M99+M100+M101+M102</f>
        <v>9141300</v>
      </c>
      <c r="N97" s="70">
        <f>M97-G97</f>
        <v>1041300</v>
      </c>
      <c r="P97" s="70">
        <f>P98+P99+P100+P101+P102</f>
        <v>9141300</v>
      </c>
      <c r="Q97" s="70">
        <f>P97-G97</f>
        <v>1041300</v>
      </c>
      <c r="S97" s="70">
        <f>S98+S99+S100+S101+S102</f>
        <v>9151300</v>
      </c>
      <c r="T97" s="70">
        <f>S97-G97</f>
        <v>1051300</v>
      </c>
      <c r="V97" s="148"/>
      <c r="W97" s="148"/>
      <c r="Y97" s="148"/>
      <c r="Z97" s="148"/>
    </row>
    <row r="98" spans="1:26" x14ac:dyDescent="0.25">
      <c r="A98" s="3"/>
      <c r="B98" s="125"/>
      <c r="C98" s="126" t="s">
        <v>184</v>
      </c>
      <c r="D98" s="113" t="s">
        <v>185</v>
      </c>
      <c r="E98" s="75"/>
      <c r="F98" s="75">
        <v>800000</v>
      </c>
      <c r="G98" s="75">
        <v>800000</v>
      </c>
      <c r="H98" s="140"/>
      <c r="I98" s="76">
        <v>-118242.6399999999</v>
      </c>
      <c r="J98" s="75">
        <f t="shared" si="27"/>
        <v>920000</v>
      </c>
      <c r="K98" s="75">
        <v>120000</v>
      </c>
      <c r="M98" s="75">
        <f>G98+N98</f>
        <v>920000</v>
      </c>
      <c r="N98" s="75">
        <v>120000</v>
      </c>
      <c r="P98" s="75">
        <f>G98+Q98</f>
        <v>920000</v>
      </c>
      <c r="Q98" s="75">
        <v>120000</v>
      </c>
      <c r="S98" s="75">
        <f>G98+T98</f>
        <v>920000</v>
      </c>
      <c r="T98" s="75">
        <v>120000</v>
      </c>
      <c r="V98" s="75"/>
      <c r="W98" s="75"/>
      <c r="Y98" s="75"/>
      <c r="Z98" s="75"/>
    </row>
    <row r="99" spans="1:26" x14ac:dyDescent="0.25">
      <c r="A99" s="3"/>
      <c r="B99" s="125"/>
      <c r="C99" s="126" t="s">
        <v>186</v>
      </c>
      <c r="D99" s="113" t="s">
        <v>187</v>
      </c>
      <c r="E99" s="75"/>
      <c r="F99" s="75">
        <v>794000</v>
      </c>
      <c r="G99" s="75">
        <v>794000</v>
      </c>
      <c r="H99" s="140"/>
      <c r="I99" s="76">
        <v>-81287.850000000093</v>
      </c>
      <c r="J99" s="75">
        <f t="shared" si="27"/>
        <v>875300</v>
      </c>
      <c r="K99" s="75">
        <v>81300</v>
      </c>
      <c r="M99" s="75">
        <f>G99+N99</f>
        <v>875300</v>
      </c>
      <c r="N99" s="75">
        <v>81300</v>
      </c>
      <c r="P99" s="75">
        <f t="shared" ref="P99:P102" si="28">G99+Q99</f>
        <v>875300</v>
      </c>
      <c r="Q99" s="75">
        <v>81300</v>
      </c>
      <c r="S99" s="75">
        <f>G99+T99</f>
        <v>875300</v>
      </c>
      <c r="T99" s="75">
        <v>81300</v>
      </c>
      <c r="V99" s="75"/>
      <c r="W99" s="75"/>
      <c r="Y99" s="75"/>
      <c r="Z99" s="75"/>
    </row>
    <row r="100" spans="1:26" x14ac:dyDescent="0.25">
      <c r="A100" s="3"/>
      <c r="B100" s="125"/>
      <c r="C100" s="126" t="s">
        <v>188</v>
      </c>
      <c r="D100" s="113" t="s">
        <v>189</v>
      </c>
      <c r="E100" s="75"/>
      <c r="F100" s="75">
        <v>6050200</v>
      </c>
      <c r="G100" s="75">
        <v>6050200</v>
      </c>
      <c r="H100" s="140"/>
      <c r="I100" s="76">
        <v>-840000</v>
      </c>
      <c r="J100" s="75">
        <f t="shared" si="27"/>
        <v>6840200</v>
      </c>
      <c r="K100" s="75">
        <v>790000</v>
      </c>
      <c r="L100" s="3">
        <v>808000</v>
      </c>
      <c r="M100" s="75">
        <f>G100+N100</f>
        <v>6890200</v>
      </c>
      <c r="N100" s="75">
        <v>840000</v>
      </c>
      <c r="P100" s="75">
        <f t="shared" si="28"/>
        <v>6890200</v>
      </c>
      <c r="Q100" s="75">
        <v>840000</v>
      </c>
      <c r="S100" s="75">
        <f>G100+T100</f>
        <v>6900200</v>
      </c>
      <c r="T100" s="75">
        <v>850000</v>
      </c>
      <c r="V100" s="75"/>
      <c r="W100" s="75"/>
      <c r="Y100" s="75"/>
      <c r="Z100" s="75"/>
    </row>
    <row r="101" spans="1:26" x14ac:dyDescent="0.25">
      <c r="A101" s="3"/>
      <c r="B101" s="125"/>
      <c r="C101" s="126" t="s">
        <v>190</v>
      </c>
      <c r="D101" s="113" t="s">
        <v>191</v>
      </c>
      <c r="E101" s="75"/>
      <c r="F101" s="75">
        <v>251800</v>
      </c>
      <c r="G101" s="75">
        <v>251800</v>
      </c>
      <c r="H101" s="140"/>
      <c r="I101" s="76">
        <v>156800</v>
      </c>
      <c r="J101" s="75">
        <f t="shared" si="27"/>
        <v>251800</v>
      </c>
      <c r="K101" s="75"/>
      <c r="M101" s="75">
        <f>G101+N101</f>
        <v>251800</v>
      </c>
      <c r="N101" s="75"/>
      <c r="P101" s="75">
        <f t="shared" si="28"/>
        <v>251800</v>
      </c>
      <c r="Q101" s="75"/>
      <c r="S101" s="75">
        <f>G101+T101</f>
        <v>251800</v>
      </c>
      <c r="T101" s="75"/>
      <c r="V101" s="75"/>
      <c r="W101" s="75"/>
      <c r="Y101" s="75"/>
      <c r="Z101" s="75"/>
    </row>
    <row r="102" spans="1:26" ht="25.5" x14ac:dyDescent="0.25">
      <c r="A102" s="3"/>
      <c r="B102" s="125"/>
      <c r="C102" s="126" t="s">
        <v>192</v>
      </c>
      <c r="D102" s="113" t="s">
        <v>193</v>
      </c>
      <c r="E102" s="75"/>
      <c r="F102" s="75">
        <v>204000</v>
      </c>
      <c r="G102" s="75">
        <v>204000</v>
      </c>
      <c r="H102" s="140"/>
      <c r="I102" s="76">
        <v>0</v>
      </c>
      <c r="J102" s="75">
        <f t="shared" si="27"/>
        <v>204000</v>
      </c>
      <c r="K102" s="75"/>
      <c r="M102" s="75">
        <f>G102+N102</f>
        <v>204000</v>
      </c>
      <c r="N102" s="75"/>
      <c r="P102" s="75">
        <f t="shared" si="28"/>
        <v>204000</v>
      </c>
      <c r="Q102" s="75"/>
      <c r="S102" s="75">
        <f t="shared" ref="S102" si="29">J102+T102</f>
        <v>204000</v>
      </c>
      <c r="T102" s="75"/>
      <c r="V102" s="75"/>
      <c r="W102" s="75"/>
      <c r="Y102" s="75"/>
      <c r="Z102" s="75"/>
    </row>
    <row r="103" spans="1:26" s="72" customFormat="1" ht="18" x14ac:dyDescent="0.25">
      <c r="A103" s="67"/>
      <c r="B103" s="124" t="s">
        <v>194</v>
      </c>
      <c r="C103" s="124"/>
      <c r="D103" s="112" t="s">
        <v>195</v>
      </c>
      <c r="E103" s="70">
        <v>2000000</v>
      </c>
      <c r="F103" s="70">
        <f>F104+F105</f>
        <v>2000000</v>
      </c>
      <c r="G103" s="70">
        <f>G104+G105</f>
        <v>1697500</v>
      </c>
      <c r="H103" s="139"/>
      <c r="I103" s="68">
        <v>391.45999999972992</v>
      </c>
      <c r="J103" s="70">
        <f>J104+J105</f>
        <v>0</v>
      </c>
      <c r="K103" s="70"/>
      <c r="M103" s="70">
        <f>M104+M105</f>
        <v>0</v>
      </c>
      <c r="N103" s="70"/>
      <c r="P103" s="70">
        <f>P104+P105</f>
        <v>0</v>
      </c>
      <c r="Q103" s="70"/>
      <c r="S103" s="70">
        <f>S104+S105</f>
        <v>0</v>
      </c>
      <c r="T103" s="70"/>
      <c r="V103" s="70"/>
      <c r="W103" s="70"/>
      <c r="Y103" s="70"/>
      <c r="Z103" s="70"/>
    </row>
    <row r="104" spans="1:26" ht="24.75" customHeight="1" x14ac:dyDescent="0.25">
      <c r="A104" s="3"/>
      <c r="B104" s="125"/>
      <c r="C104" s="126" t="s">
        <v>196</v>
      </c>
      <c r="D104" s="113" t="s">
        <v>197</v>
      </c>
      <c r="E104" s="75"/>
      <c r="F104" s="75">
        <v>1274000</v>
      </c>
      <c r="G104" s="75">
        <v>1697500</v>
      </c>
      <c r="H104" s="140"/>
      <c r="I104" s="75"/>
      <c r="J104" s="54"/>
      <c r="K104" s="54"/>
      <c r="M104" s="54"/>
      <c r="N104" s="54"/>
      <c r="P104" s="54"/>
      <c r="Q104" s="54"/>
      <c r="S104" s="54"/>
      <c r="T104" s="54"/>
      <c r="V104" s="54"/>
      <c r="W104" s="54"/>
      <c r="Y104" s="54"/>
      <c r="Z104" s="54"/>
    </row>
    <row r="105" spans="1:26" ht="30" customHeight="1" x14ac:dyDescent="0.25">
      <c r="A105" s="3"/>
      <c r="B105" s="125"/>
      <c r="C105" s="126" t="s">
        <v>198</v>
      </c>
      <c r="D105" s="113" t="s">
        <v>199</v>
      </c>
      <c r="E105" s="75"/>
      <c r="F105" s="75">
        <v>726000</v>
      </c>
      <c r="G105" s="75">
        <v>0</v>
      </c>
      <c r="H105" s="140"/>
      <c r="I105" s="75"/>
      <c r="J105" s="75"/>
      <c r="K105" s="75"/>
      <c r="M105" s="75"/>
      <c r="N105" s="75"/>
      <c r="P105" s="75"/>
      <c r="Q105" s="75"/>
      <c r="S105" s="75"/>
      <c r="T105" s="75"/>
      <c r="V105" s="75"/>
      <c r="W105" s="75"/>
      <c r="Y105" s="75"/>
      <c r="Z105" s="75"/>
    </row>
    <row r="106" spans="1:26" s="72" customFormat="1" ht="18" x14ac:dyDescent="0.25">
      <c r="A106" s="67"/>
      <c r="B106" s="124" t="s">
        <v>200</v>
      </c>
      <c r="C106" s="124"/>
      <c r="D106" s="112" t="s">
        <v>201</v>
      </c>
      <c r="E106" s="70">
        <v>33000000</v>
      </c>
      <c r="F106" s="70">
        <f>F107+F108+F109+F110+F111+F112+F113</f>
        <v>32000000</v>
      </c>
      <c r="G106" s="70">
        <f>G107+G108+G109+G110+G111+G112+G113</f>
        <v>32000000</v>
      </c>
      <c r="H106" s="139"/>
      <c r="I106" s="70">
        <f>I107+I108+I109+I110+I111+I112+I113</f>
        <v>206558.98999999731</v>
      </c>
      <c r="J106" s="70">
        <f>J107+J108+J109+J110+J111+J112+J113</f>
        <v>32790000</v>
      </c>
      <c r="K106" s="70">
        <f>J106-G106</f>
        <v>790000</v>
      </c>
      <c r="M106" s="70">
        <f>M107+M108+M109+M110+M111+M112+M113</f>
        <v>32790000</v>
      </c>
      <c r="N106" s="70">
        <f>M106-G106</f>
        <v>790000</v>
      </c>
      <c r="P106" s="70"/>
      <c r="Q106" s="70"/>
      <c r="S106" s="70"/>
      <c r="T106" s="70"/>
      <c r="V106" s="70">
        <f>V107+V108+V109+V110+V111+V112+V113</f>
        <v>32724000</v>
      </c>
      <c r="W106" s="224">
        <f>V106-G106</f>
        <v>724000</v>
      </c>
      <c r="Y106" s="70">
        <f>Y107+Y108+Y109+Y110+Y111+Y112+Y113</f>
        <v>32724000</v>
      </c>
      <c r="Z106" s="70">
        <f>Y106-G106</f>
        <v>724000</v>
      </c>
    </row>
    <row r="107" spans="1:26" x14ac:dyDescent="0.25">
      <c r="A107" s="3"/>
      <c r="B107" s="125"/>
      <c r="C107" s="126" t="s">
        <v>202</v>
      </c>
      <c r="D107" s="113" t="s">
        <v>203</v>
      </c>
      <c r="E107" s="75"/>
      <c r="F107" s="75">
        <v>12100000</v>
      </c>
      <c r="G107" s="75">
        <v>12100000</v>
      </c>
      <c r="H107" s="140"/>
      <c r="I107" s="76">
        <v>-966040</v>
      </c>
      <c r="J107" s="75">
        <f t="shared" ref="J107:J118" si="30">G107+K107</f>
        <v>13070000</v>
      </c>
      <c r="K107" s="75">
        <v>970000</v>
      </c>
      <c r="M107" s="75">
        <f t="shared" ref="M107:M113" si="31">G107+N107</f>
        <v>13070000</v>
      </c>
      <c r="N107" s="75">
        <v>970000</v>
      </c>
      <c r="P107" s="75"/>
      <c r="Q107" s="75"/>
      <c r="S107" s="75"/>
      <c r="T107" s="75"/>
      <c r="V107" s="75">
        <v>13110000</v>
      </c>
      <c r="W107" s="75"/>
      <c r="Y107" s="75">
        <v>13110000</v>
      </c>
      <c r="Z107" s="75"/>
    </row>
    <row r="108" spans="1:26" x14ac:dyDescent="0.25">
      <c r="A108" s="3"/>
      <c r="B108" s="125"/>
      <c r="C108" s="126" t="s">
        <v>204</v>
      </c>
      <c r="D108" s="113" t="s">
        <v>205</v>
      </c>
      <c r="E108" s="75"/>
      <c r="F108" s="75">
        <v>160000</v>
      </c>
      <c r="G108" s="75">
        <v>160000</v>
      </c>
      <c r="H108" s="140"/>
      <c r="I108" s="76">
        <v>44742.520000000004</v>
      </c>
      <c r="J108" s="75">
        <f t="shared" si="30"/>
        <v>120000</v>
      </c>
      <c r="K108" s="75">
        <v>-40000</v>
      </c>
      <c r="M108" s="75">
        <f t="shared" si="31"/>
        <v>120000</v>
      </c>
      <c r="N108" s="75">
        <v>-40000</v>
      </c>
      <c r="P108" s="75"/>
      <c r="Q108" s="75"/>
      <c r="S108" s="75"/>
      <c r="T108" s="75"/>
      <c r="V108" s="75">
        <v>114000</v>
      </c>
      <c r="W108" s="75"/>
      <c r="Y108" s="75">
        <v>114000</v>
      </c>
      <c r="Z108" s="75"/>
    </row>
    <row r="109" spans="1:26" ht="27" customHeight="1" x14ac:dyDescent="0.25">
      <c r="A109" s="3"/>
      <c r="B109" s="125"/>
      <c r="C109" s="126" t="s">
        <v>206</v>
      </c>
      <c r="D109" s="113" t="s">
        <v>207</v>
      </c>
      <c r="E109" s="75"/>
      <c r="F109" s="75">
        <v>17923000</v>
      </c>
      <c r="G109" s="75">
        <v>17923000</v>
      </c>
      <c r="H109" s="140"/>
      <c r="I109" s="76">
        <v>626008.11999999732</v>
      </c>
      <c r="J109" s="75">
        <f t="shared" si="30"/>
        <v>17923000</v>
      </c>
      <c r="K109" s="75"/>
      <c r="M109" s="75">
        <f t="shared" si="31"/>
        <v>17923000</v>
      </c>
      <c r="N109" s="75"/>
      <c r="P109" s="75"/>
      <c r="Q109" s="75"/>
      <c r="S109" s="75"/>
      <c r="T109" s="75"/>
      <c r="V109" s="75">
        <v>17923000</v>
      </c>
      <c r="W109" s="75"/>
      <c r="Y109" s="75">
        <v>17923000</v>
      </c>
      <c r="Z109" s="75"/>
    </row>
    <row r="110" spans="1:26" x14ac:dyDescent="0.25">
      <c r="A110" s="3"/>
      <c r="B110" s="125"/>
      <c r="C110" s="126" t="s">
        <v>208</v>
      </c>
      <c r="D110" s="113" t="s">
        <v>209</v>
      </c>
      <c r="E110" s="75"/>
      <c r="F110" s="75">
        <v>700000</v>
      </c>
      <c r="G110" s="75">
        <v>700000</v>
      </c>
      <c r="H110" s="140"/>
      <c r="I110" s="76">
        <v>200000</v>
      </c>
      <c r="J110" s="75">
        <f t="shared" si="30"/>
        <v>560000</v>
      </c>
      <c r="K110" s="75">
        <v>-140000</v>
      </c>
      <c r="M110" s="75">
        <f t="shared" si="31"/>
        <v>560000</v>
      </c>
      <c r="N110" s="75">
        <v>-140000</v>
      </c>
      <c r="P110" s="75"/>
      <c r="Q110" s="75"/>
      <c r="S110" s="75"/>
      <c r="T110" s="75"/>
      <c r="V110" s="75">
        <v>460000</v>
      </c>
      <c r="W110" s="75"/>
      <c r="Y110" s="75">
        <v>460000</v>
      </c>
      <c r="Z110" s="75"/>
    </row>
    <row r="111" spans="1:26" x14ac:dyDescent="0.25">
      <c r="A111" s="3"/>
      <c r="B111" s="125"/>
      <c r="C111" s="126" t="s">
        <v>210</v>
      </c>
      <c r="D111" s="113" t="s">
        <v>211</v>
      </c>
      <c r="E111" s="75"/>
      <c r="F111" s="75">
        <v>847000</v>
      </c>
      <c r="G111" s="75">
        <v>847000</v>
      </c>
      <c r="H111" s="140"/>
      <c r="I111" s="76">
        <v>292870.95999999996</v>
      </c>
      <c r="J111" s="75">
        <f t="shared" si="30"/>
        <v>847000</v>
      </c>
      <c r="K111" s="75"/>
      <c r="M111" s="75">
        <f t="shared" si="31"/>
        <v>847000</v>
      </c>
      <c r="N111" s="75"/>
      <c r="P111" s="75"/>
      <c r="Q111" s="75"/>
      <c r="S111" s="75"/>
      <c r="T111" s="75"/>
      <c r="V111" s="75">
        <v>847000</v>
      </c>
      <c r="W111" s="75"/>
      <c r="Y111" s="75">
        <v>847000</v>
      </c>
      <c r="Z111" s="75"/>
    </row>
    <row r="112" spans="1:26" x14ac:dyDescent="0.25">
      <c r="A112" s="3"/>
      <c r="B112" s="125"/>
      <c r="C112" s="126" t="s">
        <v>212</v>
      </c>
      <c r="D112" s="113" t="s">
        <v>213</v>
      </c>
      <c r="E112" s="75"/>
      <c r="F112" s="75">
        <v>234000</v>
      </c>
      <c r="G112" s="75">
        <v>234000</v>
      </c>
      <c r="H112" s="140"/>
      <c r="I112" s="76">
        <v>8977.390000000014</v>
      </c>
      <c r="J112" s="75">
        <f t="shared" si="30"/>
        <v>234000</v>
      </c>
      <c r="K112" s="75"/>
      <c r="M112" s="75">
        <f t="shared" si="31"/>
        <v>234000</v>
      </c>
      <c r="N112" s="75"/>
      <c r="P112" s="75"/>
      <c r="Q112" s="75"/>
      <c r="S112" s="75"/>
      <c r="T112" s="75"/>
      <c r="V112" s="75">
        <v>234000</v>
      </c>
      <c r="W112" s="75"/>
      <c r="Y112" s="75">
        <v>234000</v>
      </c>
      <c r="Z112" s="75"/>
    </row>
    <row r="113" spans="1:26" x14ac:dyDescent="0.25">
      <c r="A113" s="3"/>
      <c r="B113" s="125"/>
      <c r="C113" s="126" t="s">
        <v>214</v>
      </c>
      <c r="D113" s="113" t="s">
        <v>215</v>
      </c>
      <c r="E113" s="75"/>
      <c r="F113" s="75">
        <v>36000</v>
      </c>
      <c r="G113" s="75">
        <v>36000</v>
      </c>
      <c r="H113" s="140"/>
      <c r="I113" s="76">
        <v>0</v>
      </c>
      <c r="J113" s="75">
        <f t="shared" si="30"/>
        <v>36000</v>
      </c>
      <c r="K113" s="75"/>
      <c r="M113" s="75">
        <f t="shared" si="31"/>
        <v>36000</v>
      </c>
      <c r="N113" s="75"/>
      <c r="P113" s="75"/>
      <c r="Q113" s="75"/>
      <c r="S113" s="75"/>
      <c r="T113" s="75"/>
      <c r="V113" s="75">
        <v>36000</v>
      </c>
      <c r="W113" s="75"/>
      <c r="Y113" s="75">
        <v>36000</v>
      </c>
      <c r="Z113" s="75"/>
    </row>
    <row r="114" spans="1:26" s="72" customFormat="1" ht="18" x14ac:dyDescent="0.25">
      <c r="A114" s="67"/>
      <c r="B114" s="124" t="s">
        <v>216</v>
      </c>
      <c r="C114" s="124"/>
      <c r="D114" s="112" t="s">
        <v>217</v>
      </c>
      <c r="E114" s="70">
        <v>3100000</v>
      </c>
      <c r="F114" s="70">
        <f>F115+F116+F117+F118</f>
        <v>3100000</v>
      </c>
      <c r="G114" s="70">
        <f>G115+G116+G117+G118</f>
        <v>3100000</v>
      </c>
      <c r="H114" s="139"/>
      <c r="I114" s="70">
        <f>I115+I116+I117+I118</f>
        <v>1718292.3399999999</v>
      </c>
      <c r="J114" s="70">
        <f>J115+J116+J117+J118</f>
        <v>1790000</v>
      </c>
      <c r="K114" s="70">
        <f>J114-G114</f>
        <v>-1310000</v>
      </c>
      <c r="L114" s="72">
        <v>-241000</v>
      </c>
      <c r="M114" s="70">
        <f>M115+M116+M117+M118</f>
        <v>2100000</v>
      </c>
      <c r="N114" s="70">
        <f>M114-G114</f>
        <v>-1000000</v>
      </c>
      <c r="P114" s="70">
        <f>P115+P116+P117+P118</f>
        <v>2100000</v>
      </c>
      <c r="Q114" s="70">
        <f>P114-G114</f>
        <v>-1000000</v>
      </c>
      <c r="S114" s="70"/>
      <c r="T114" s="70"/>
      <c r="V114" s="70">
        <f>V115+V116+V117+V118</f>
        <v>2030000</v>
      </c>
      <c r="W114" s="224">
        <f>V114-G114</f>
        <v>-1070000</v>
      </c>
      <c r="Y114" s="70">
        <f>Y115+Y116+Y117+Y118</f>
        <v>2030000</v>
      </c>
      <c r="Z114" s="70">
        <f>Y114-G114</f>
        <v>-1070000</v>
      </c>
    </row>
    <row r="115" spans="1:26" x14ac:dyDescent="0.25">
      <c r="A115" s="3"/>
      <c r="B115" s="125"/>
      <c r="C115" s="126" t="s">
        <v>218</v>
      </c>
      <c r="D115" s="113" t="s">
        <v>219</v>
      </c>
      <c r="E115" s="75"/>
      <c r="F115" s="75">
        <v>1812000</v>
      </c>
      <c r="G115" s="75">
        <v>1512000</v>
      </c>
      <c r="H115" s="140"/>
      <c r="I115" s="76">
        <v>1304607</v>
      </c>
      <c r="J115" s="75">
        <f t="shared" si="30"/>
        <v>212000</v>
      </c>
      <c r="K115" s="75">
        <v>-1300000</v>
      </c>
      <c r="M115" s="75">
        <f>G115+N115</f>
        <v>512000</v>
      </c>
      <c r="N115" s="75">
        <v>-1000000</v>
      </c>
      <c r="P115" s="75">
        <f>G115+Q115</f>
        <v>512000</v>
      </c>
      <c r="Q115" s="75">
        <v>-1000000</v>
      </c>
      <c r="S115" s="75"/>
      <c r="T115" s="75"/>
      <c r="V115" s="75">
        <f>462000</f>
        <v>462000</v>
      </c>
      <c r="W115" s="75"/>
      <c r="Y115" s="75">
        <f>462000</f>
        <v>462000</v>
      </c>
      <c r="Z115" s="75"/>
    </row>
    <row r="116" spans="1:26" x14ac:dyDescent="0.25">
      <c r="A116" s="3"/>
      <c r="B116" s="125"/>
      <c r="C116" s="126" t="s">
        <v>220</v>
      </c>
      <c r="D116" s="113" t="s">
        <v>221</v>
      </c>
      <c r="E116" s="75"/>
      <c r="F116" s="75">
        <v>360000</v>
      </c>
      <c r="G116" s="75">
        <v>660000</v>
      </c>
      <c r="H116" s="140"/>
      <c r="I116" s="76">
        <v>19172.400000000023</v>
      </c>
      <c r="J116" s="75">
        <f t="shared" si="30"/>
        <v>650000</v>
      </c>
      <c r="K116" s="106">
        <v>-10000</v>
      </c>
      <c r="M116" s="75">
        <f>G116+N116</f>
        <v>660000</v>
      </c>
      <c r="N116" s="75"/>
      <c r="P116" s="75">
        <f>G116</f>
        <v>660000</v>
      </c>
      <c r="Q116" s="75"/>
      <c r="S116" s="75"/>
      <c r="T116" s="75"/>
      <c r="V116" s="75">
        <v>640000</v>
      </c>
      <c r="W116" s="75"/>
      <c r="Y116" s="75">
        <v>640000</v>
      </c>
      <c r="Z116" s="75"/>
    </row>
    <row r="117" spans="1:26" x14ac:dyDescent="0.25">
      <c r="A117" s="3"/>
      <c r="B117" s="125"/>
      <c r="C117" s="126" t="s">
        <v>222</v>
      </c>
      <c r="D117" s="113" t="s">
        <v>223</v>
      </c>
      <c r="E117" s="75"/>
      <c r="F117" s="75">
        <v>642000</v>
      </c>
      <c r="G117" s="75">
        <v>642000</v>
      </c>
      <c r="H117" s="140"/>
      <c r="I117" s="76">
        <v>394512.94</v>
      </c>
      <c r="J117" s="75">
        <f t="shared" si="30"/>
        <v>642000</v>
      </c>
      <c r="K117" s="75"/>
      <c r="M117" s="75">
        <f>G117+N117</f>
        <v>642000</v>
      </c>
      <c r="N117" s="75"/>
      <c r="P117" s="75">
        <f>G117</f>
        <v>642000</v>
      </c>
      <c r="Q117" s="75"/>
      <c r="S117" s="75"/>
      <c r="T117" s="75"/>
      <c r="V117" s="75">
        <v>642000</v>
      </c>
      <c r="W117" s="75"/>
      <c r="Y117" s="75">
        <v>642000</v>
      </c>
      <c r="Z117" s="75"/>
    </row>
    <row r="118" spans="1:26" ht="25.5" x14ac:dyDescent="0.25">
      <c r="A118" s="3"/>
      <c r="B118" s="125"/>
      <c r="C118" s="126" t="s">
        <v>224</v>
      </c>
      <c r="D118" s="113" t="s">
        <v>193</v>
      </c>
      <c r="E118" s="75"/>
      <c r="F118" s="75">
        <v>286000</v>
      </c>
      <c r="G118" s="75">
        <v>286000</v>
      </c>
      <c r="H118" s="140"/>
      <c r="I118" s="76">
        <v>0</v>
      </c>
      <c r="J118" s="75">
        <f t="shared" si="30"/>
        <v>286000</v>
      </c>
      <c r="K118" s="75"/>
      <c r="M118" s="75">
        <f>G118+N118</f>
        <v>286000</v>
      </c>
      <c r="N118" s="75"/>
      <c r="P118" s="75">
        <f>G118</f>
        <v>286000</v>
      </c>
      <c r="Q118" s="75"/>
      <c r="S118" s="75"/>
      <c r="T118" s="75"/>
      <c r="V118" s="75">
        <v>286000</v>
      </c>
      <c r="W118" s="75"/>
      <c r="Y118" s="75">
        <v>286000</v>
      </c>
      <c r="Z118" s="75"/>
    </row>
    <row r="119" spans="1:26" s="72" customFormat="1" ht="33" customHeight="1" x14ac:dyDescent="0.25">
      <c r="A119" s="67"/>
      <c r="B119" s="124" t="s">
        <v>225</v>
      </c>
      <c r="C119" s="124"/>
      <c r="D119" s="112" t="s">
        <v>226</v>
      </c>
      <c r="E119" s="70">
        <v>6900000</v>
      </c>
      <c r="F119" s="70">
        <f>F120+F121+F122+F123+F124+F125+F126+F127+F128+F129+F131</f>
        <v>6000000</v>
      </c>
      <c r="G119" s="70">
        <f>G120+G121+G122+G123+G124+G125+G126+G127+G128+G129+G131</f>
        <v>6000000</v>
      </c>
      <c r="H119" s="139"/>
      <c r="I119" s="70">
        <f>I120+I121+I122+I123+I124+I125+I126+I127+I128+I129+I131</f>
        <v>738738.96</v>
      </c>
      <c r="J119" s="70">
        <f>J120+J121+J122+J123+J124+J125+J126+J127+J128+J129+J131</f>
        <v>0</v>
      </c>
      <c r="K119" s="70"/>
      <c r="M119" s="70">
        <f>M120+M121+M122+M123+M124+M125+M126+M127+M128+M129+M131</f>
        <v>0</v>
      </c>
      <c r="N119" s="70"/>
      <c r="P119" s="70">
        <f>P120+P121+P122+P123+P124+P125+P126+P127+P128+P129+P131</f>
        <v>0</v>
      </c>
      <c r="Q119" s="70"/>
      <c r="S119" s="70">
        <f>S120+S121+S122+S123+S124+S125+S126+S127+S128+S129+S131</f>
        <v>0</v>
      </c>
      <c r="T119" s="70"/>
      <c r="V119" s="70"/>
      <c r="W119" s="70"/>
      <c r="Y119" s="70"/>
      <c r="Z119" s="70"/>
    </row>
    <row r="120" spans="1:26" x14ac:dyDescent="0.25">
      <c r="B120" s="125"/>
      <c r="C120" s="126" t="s">
        <v>227</v>
      </c>
      <c r="D120" s="113" t="s">
        <v>228</v>
      </c>
      <c r="E120" s="75"/>
      <c r="F120" s="75">
        <v>70000</v>
      </c>
      <c r="G120" s="75">
        <v>70000</v>
      </c>
      <c r="H120" s="140"/>
      <c r="I120" s="76">
        <v>940.35999999998603</v>
      </c>
      <c r="J120" s="75"/>
      <c r="K120" s="75"/>
      <c r="M120" s="75"/>
      <c r="N120" s="75"/>
      <c r="P120" s="75"/>
      <c r="Q120" s="75"/>
      <c r="S120" s="75"/>
      <c r="T120" s="75"/>
      <c r="V120" s="75"/>
      <c r="W120" s="75"/>
      <c r="Y120" s="75"/>
      <c r="Z120" s="75"/>
    </row>
    <row r="121" spans="1:26" ht="25.5" x14ac:dyDescent="0.25">
      <c r="B121" s="125"/>
      <c r="C121" s="126" t="s">
        <v>229</v>
      </c>
      <c r="D121" s="113" t="s">
        <v>230</v>
      </c>
      <c r="E121" s="75"/>
      <c r="F121" s="75">
        <v>200000</v>
      </c>
      <c r="G121" s="75">
        <v>330000</v>
      </c>
      <c r="H121" s="140"/>
      <c r="I121" s="76">
        <v>14939.090000000026</v>
      </c>
      <c r="J121" s="75"/>
      <c r="K121" s="75"/>
      <c r="M121" s="75"/>
      <c r="N121" s="75"/>
      <c r="P121" s="75"/>
      <c r="Q121" s="75"/>
      <c r="S121" s="75"/>
      <c r="T121" s="75"/>
      <c r="V121" s="75"/>
      <c r="W121" s="75"/>
      <c r="Y121" s="75"/>
      <c r="Z121" s="75"/>
    </row>
    <row r="122" spans="1:26" ht="25.5" x14ac:dyDescent="0.25">
      <c r="B122" s="125"/>
      <c r="C122" s="126" t="s">
        <v>231</v>
      </c>
      <c r="D122" s="113" t="s">
        <v>232</v>
      </c>
      <c r="E122" s="75"/>
      <c r="F122" s="75">
        <v>200000</v>
      </c>
      <c r="G122" s="75">
        <v>200000</v>
      </c>
      <c r="H122" s="140"/>
      <c r="I122" s="76">
        <v>55136.639999999985</v>
      </c>
      <c r="J122" s="75"/>
      <c r="K122" s="75"/>
      <c r="M122" s="75"/>
      <c r="N122" s="75"/>
      <c r="P122" s="75"/>
      <c r="Q122" s="75"/>
      <c r="S122" s="75"/>
      <c r="T122" s="75"/>
      <c r="V122" s="75"/>
      <c r="W122" s="75"/>
      <c r="Y122" s="75"/>
      <c r="Z122" s="75"/>
    </row>
    <row r="123" spans="1:26" x14ac:dyDescent="0.25">
      <c r="B123" s="125"/>
      <c r="C123" s="126" t="s">
        <v>233</v>
      </c>
      <c r="D123" s="113" t="s">
        <v>234</v>
      </c>
      <c r="E123" s="75"/>
      <c r="F123" s="75">
        <v>3786500</v>
      </c>
      <c r="G123" s="75">
        <v>3656500</v>
      </c>
      <c r="H123" s="140"/>
      <c r="I123" s="76">
        <v>399581.35000000009</v>
      </c>
      <c r="J123" s="75"/>
      <c r="K123" s="75"/>
      <c r="M123" s="75"/>
      <c r="N123" s="75"/>
      <c r="P123" s="75"/>
      <c r="Q123" s="75"/>
      <c r="S123" s="75"/>
      <c r="T123" s="75"/>
      <c r="V123" s="75"/>
      <c r="W123" s="75"/>
      <c r="Y123" s="75"/>
      <c r="Z123" s="75"/>
    </row>
    <row r="124" spans="1:26" x14ac:dyDescent="0.25">
      <c r="B124" s="125"/>
      <c r="C124" s="126" t="s">
        <v>235</v>
      </c>
      <c r="D124" s="113" t="s">
        <v>236</v>
      </c>
      <c r="E124" s="75"/>
      <c r="F124" s="75">
        <v>320000</v>
      </c>
      <c r="G124" s="75">
        <v>320000</v>
      </c>
      <c r="H124" s="140"/>
      <c r="I124" s="76">
        <v>16421.260000000009</v>
      </c>
      <c r="J124" s="75"/>
      <c r="K124" s="75"/>
      <c r="M124" s="75"/>
      <c r="N124" s="75"/>
      <c r="P124" s="75"/>
      <c r="Q124" s="75"/>
      <c r="S124" s="75"/>
      <c r="T124" s="75"/>
      <c r="V124" s="75"/>
      <c r="W124" s="75"/>
      <c r="Y124" s="75"/>
      <c r="Z124" s="75"/>
    </row>
    <row r="125" spans="1:26" x14ac:dyDescent="0.25">
      <c r="B125" s="125"/>
      <c r="C125" s="126" t="s">
        <v>237</v>
      </c>
      <c r="D125" s="113" t="s">
        <v>238</v>
      </c>
      <c r="E125" s="75"/>
      <c r="F125" s="75">
        <v>61000</v>
      </c>
      <c r="G125" s="75">
        <v>61000</v>
      </c>
      <c r="H125" s="140"/>
      <c r="I125" s="76">
        <v>2810</v>
      </c>
      <c r="J125" s="75"/>
      <c r="K125" s="75"/>
      <c r="M125" s="75"/>
      <c r="N125" s="75"/>
      <c r="P125" s="75"/>
      <c r="Q125" s="75"/>
      <c r="S125" s="75"/>
      <c r="T125" s="75"/>
      <c r="V125" s="75"/>
      <c r="W125" s="75"/>
      <c r="Y125" s="75"/>
      <c r="Z125" s="75"/>
    </row>
    <row r="126" spans="1:26" ht="25.5" x14ac:dyDescent="0.25">
      <c r="B126" s="125"/>
      <c r="C126" s="126" t="s">
        <v>239</v>
      </c>
      <c r="D126" s="113" t="s">
        <v>240</v>
      </c>
      <c r="E126" s="75"/>
      <c r="F126" s="75">
        <v>48000</v>
      </c>
      <c r="G126" s="75">
        <v>48000</v>
      </c>
      <c r="H126" s="140"/>
      <c r="I126" s="76">
        <v>48000</v>
      </c>
      <c r="J126" s="75"/>
      <c r="K126" s="75"/>
      <c r="M126" s="75"/>
      <c r="N126" s="75"/>
      <c r="P126" s="75"/>
      <c r="Q126" s="75"/>
      <c r="S126" s="75"/>
      <c r="T126" s="75"/>
      <c r="V126" s="75"/>
      <c r="W126" s="75"/>
      <c r="Y126" s="75"/>
      <c r="Z126" s="75"/>
    </row>
    <row r="127" spans="1:26" ht="24" customHeight="1" x14ac:dyDescent="0.25">
      <c r="B127" s="125"/>
      <c r="C127" s="126" t="s">
        <v>241</v>
      </c>
      <c r="D127" s="113" t="s">
        <v>242</v>
      </c>
      <c r="E127" s="75"/>
      <c r="F127" s="75">
        <v>358500</v>
      </c>
      <c r="G127" s="75">
        <v>358500</v>
      </c>
      <c r="H127" s="140"/>
      <c r="I127" s="76">
        <v>5691.320000000007</v>
      </c>
      <c r="J127" s="75"/>
      <c r="K127" s="75"/>
      <c r="M127" s="75"/>
      <c r="N127" s="75"/>
      <c r="P127" s="75"/>
      <c r="Q127" s="75"/>
      <c r="S127" s="75"/>
      <c r="T127" s="75"/>
      <c r="V127" s="75"/>
      <c r="W127" s="75"/>
      <c r="Y127" s="75"/>
      <c r="Z127" s="75"/>
    </row>
    <row r="128" spans="1:26" ht="31.5" customHeight="1" x14ac:dyDescent="0.25">
      <c r="B128" s="125"/>
      <c r="C128" s="126" t="s">
        <v>243</v>
      </c>
      <c r="D128" s="113" t="s">
        <v>244</v>
      </c>
      <c r="E128" s="75"/>
      <c r="F128" s="75">
        <v>521000</v>
      </c>
      <c r="G128" s="75">
        <v>521000</v>
      </c>
      <c r="H128" s="140"/>
      <c r="I128" s="76">
        <v>172407.33999999997</v>
      </c>
      <c r="J128" s="75"/>
      <c r="K128" s="75"/>
      <c r="M128" s="75"/>
      <c r="N128" s="75"/>
      <c r="P128" s="75"/>
      <c r="Q128" s="75"/>
      <c r="S128" s="75"/>
      <c r="T128" s="75"/>
      <c r="V128" s="75"/>
      <c r="W128" s="75"/>
      <c r="Y128" s="75"/>
      <c r="Z128" s="75"/>
    </row>
    <row r="129" spans="1:26" ht="24" customHeight="1" x14ac:dyDescent="0.25">
      <c r="B129" s="125"/>
      <c r="C129" s="126" t="s">
        <v>245</v>
      </c>
      <c r="D129" s="113" t="s">
        <v>246</v>
      </c>
      <c r="E129" s="75"/>
      <c r="F129" s="75">
        <v>219000</v>
      </c>
      <c r="G129" s="75">
        <v>219000</v>
      </c>
      <c r="H129" s="140"/>
      <c r="I129" s="76">
        <v>22811.600000000006</v>
      </c>
      <c r="J129" s="75"/>
      <c r="K129" s="75"/>
      <c r="M129" s="75"/>
      <c r="N129" s="75"/>
      <c r="P129" s="75"/>
      <c r="Q129" s="75"/>
      <c r="S129" s="75"/>
      <c r="T129" s="75"/>
      <c r="V129" s="75"/>
      <c r="W129" s="75"/>
      <c r="Y129" s="75"/>
      <c r="Z129" s="75"/>
    </row>
    <row r="130" spans="1:26" ht="26.25" customHeight="1" x14ac:dyDescent="0.25">
      <c r="B130" s="125"/>
      <c r="C130" s="126" t="s">
        <v>247</v>
      </c>
      <c r="D130" s="113" t="s">
        <v>248</v>
      </c>
      <c r="E130" s="75"/>
      <c r="F130" s="75"/>
      <c r="G130" s="75"/>
      <c r="H130" s="140"/>
      <c r="I130" s="76">
        <v>0</v>
      </c>
      <c r="J130" s="75"/>
      <c r="K130" s="75"/>
      <c r="M130" s="75"/>
      <c r="N130" s="75"/>
      <c r="P130" s="75"/>
      <c r="Q130" s="75"/>
      <c r="S130" s="75"/>
      <c r="T130" s="75"/>
      <c r="V130" s="75"/>
      <c r="W130" s="75"/>
      <c r="Y130" s="75"/>
      <c r="Z130" s="75"/>
    </row>
    <row r="131" spans="1:26" s="88" customFormat="1" ht="25.5" x14ac:dyDescent="0.25">
      <c r="A131" s="87"/>
      <c r="B131" s="125"/>
      <c r="C131" s="126" t="s">
        <v>249</v>
      </c>
      <c r="D131" s="113" t="s">
        <v>250</v>
      </c>
      <c r="E131" s="75"/>
      <c r="F131" s="75">
        <v>216000</v>
      </c>
      <c r="G131" s="75">
        <v>216000</v>
      </c>
      <c r="H131" s="140"/>
      <c r="I131" s="76">
        <v>0</v>
      </c>
      <c r="J131" s="33"/>
      <c r="K131" s="33"/>
      <c r="M131" s="33"/>
      <c r="N131" s="33"/>
      <c r="P131" s="33"/>
      <c r="Q131" s="33"/>
      <c r="S131" s="33"/>
      <c r="T131" s="33"/>
      <c r="V131" s="33"/>
      <c r="W131" s="33"/>
      <c r="Y131" s="33"/>
      <c r="Z131" s="33"/>
    </row>
    <row r="132" spans="1:26" s="72" customFormat="1" ht="35.25" customHeight="1" x14ac:dyDescent="0.25">
      <c r="A132" s="67"/>
      <c r="B132" s="124" t="s">
        <v>251</v>
      </c>
      <c r="C132" s="124"/>
      <c r="D132" s="112" t="s">
        <v>252</v>
      </c>
      <c r="E132" s="70">
        <v>34285000</v>
      </c>
      <c r="F132" s="70">
        <f>F133+F134+F135+F136+F137+F138</f>
        <v>33251000</v>
      </c>
      <c r="G132" s="70">
        <f>G133+G134+G135+G136+G137+G138</f>
        <v>33251000</v>
      </c>
      <c r="H132" s="139"/>
      <c r="I132" s="70">
        <f>I133+I134+I135+I136+I137+I138</f>
        <v>2811962.09</v>
      </c>
      <c r="J132" s="70">
        <f>J133+J134+J135+J136+J137+J138</f>
        <v>30751000</v>
      </c>
      <c r="K132" s="70">
        <f>J132-G132</f>
        <v>-2500000</v>
      </c>
      <c r="M132" s="70">
        <f>M133+M134+M135+M136+M137+M138</f>
        <v>31485000</v>
      </c>
      <c r="N132" s="70">
        <f>M132-G132</f>
        <v>-1766000</v>
      </c>
      <c r="P132" s="70">
        <f>P133+P134+P135+P136+P137+P138</f>
        <v>31485000</v>
      </c>
      <c r="Q132" s="70">
        <f>P132-G132</f>
        <v>-1766000</v>
      </c>
      <c r="S132" s="70">
        <f>S133+S134+S135+S136+S137+S138</f>
        <v>31575300</v>
      </c>
      <c r="T132" s="70">
        <f>S132-G132</f>
        <v>-1675700</v>
      </c>
      <c r="U132" s="145"/>
      <c r="V132" s="148"/>
      <c r="W132" s="148"/>
      <c r="X132" s="145"/>
      <c r="Y132" s="148"/>
      <c r="Z132" s="148"/>
    </row>
    <row r="133" spans="1:26" ht="24.75" customHeight="1" x14ac:dyDescent="0.25">
      <c r="B133" s="125"/>
      <c r="C133" s="126" t="s">
        <v>253</v>
      </c>
      <c r="D133" s="113" t="s">
        <v>254</v>
      </c>
      <c r="E133" s="75"/>
      <c r="F133" s="75">
        <v>724600</v>
      </c>
      <c r="G133" s="75">
        <v>724600</v>
      </c>
      <c r="H133" s="140">
        <v>724600</v>
      </c>
      <c r="I133" s="76">
        <v>4</v>
      </c>
      <c r="J133" s="75">
        <f t="shared" ref="J133:J151" si="32">G133+K133</f>
        <v>724600</v>
      </c>
      <c r="K133" s="75"/>
      <c r="M133" s="75">
        <f>G133+N133</f>
        <v>724600</v>
      </c>
      <c r="N133" s="75"/>
      <c r="P133" s="75">
        <f>J133+Q133</f>
        <v>724600</v>
      </c>
      <c r="Q133" s="75"/>
      <c r="S133" s="75">
        <f>M133+T133</f>
        <v>724600</v>
      </c>
      <c r="T133" s="75"/>
      <c r="U133" s="146"/>
      <c r="V133" s="75"/>
      <c r="W133" s="75"/>
      <c r="X133" s="146"/>
      <c r="Y133" s="75"/>
      <c r="Z133" s="75"/>
    </row>
    <row r="134" spans="1:26" ht="26.25" customHeight="1" x14ac:dyDescent="0.25">
      <c r="B134" s="125"/>
      <c r="C134" s="126" t="s">
        <v>255</v>
      </c>
      <c r="D134" s="113" t="s">
        <v>256</v>
      </c>
      <c r="E134" s="75"/>
      <c r="F134" s="75">
        <v>8923200</v>
      </c>
      <c r="G134" s="75">
        <v>8923200</v>
      </c>
      <c r="H134" s="140">
        <v>6423200</v>
      </c>
      <c r="I134" s="76">
        <v>2508145</v>
      </c>
      <c r="J134" s="75">
        <f t="shared" si="32"/>
        <v>6423200</v>
      </c>
      <c r="K134" s="75">
        <v>-2500000</v>
      </c>
      <c r="M134" s="75">
        <f>G134+N134</f>
        <v>7423200</v>
      </c>
      <c r="N134" s="75">
        <v>-1500000</v>
      </c>
      <c r="P134" s="75">
        <f>G134+Q134</f>
        <v>7423200</v>
      </c>
      <c r="Q134" s="75">
        <v>-1500000</v>
      </c>
      <c r="S134" s="75">
        <f>G134+T134</f>
        <v>7547500</v>
      </c>
      <c r="T134" s="75">
        <v>-1375700</v>
      </c>
      <c r="U134" s="98"/>
      <c r="V134" s="75"/>
      <c r="W134" s="75"/>
      <c r="X134" s="98"/>
      <c r="Y134" s="75"/>
      <c r="Z134" s="75"/>
    </row>
    <row r="135" spans="1:26" ht="31.5" customHeight="1" x14ac:dyDescent="0.25">
      <c r="B135" s="127"/>
      <c r="C135" s="126" t="s">
        <v>257</v>
      </c>
      <c r="D135" s="114" t="s">
        <v>258</v>
      </c>
      <c r="E135" s="78"/>
      <c r="F135" s="78">
        <v>444200</v>
      </c>
      <c r="G135" s="78">
        <v>444200</v>
      </c>
      <c r="H135" s="141">
        <v>444200</v>
      </c>
      <c r="I135" s="79">
        <v>8.0000000016298145E-2</v>
      </c>
      <c r="J135" s="75">
        <f t="shared" si="32"/>
        <v>444200</v>
      </c>
      <c r="K135" s="78"/>
      <c r="M135" s="75">
        <f>G135+N135</f>
        <v>444200</v>
      </c>
      <c r="N135" s="78"/>
      <c r="P135" s="75">
        <f>G135+Q135</f>
        <v>444200</v>
      </c>
      <c r="Q135" s="78"/>
      <c r="S135" s="75">
        <f>M135+T135</f>
        <v>444200</v>
      </c>
      <c r="T135" s="78"/>
      <c r="V135" s="75"/>
      <c r="W135" s="75"/>
      <c r="Y135" s="75"/>
      <c r="Z135" s="75"/>
    </row>
    <row r="136" spans="1:26" s="94" customFormat="1" ht="35.25" customHeight="1" x14ac:dyDescent="0.25">
      <c r="A136" s="91"/>
      <c r="B136" s="128"/>
      <c r="C136" s="126" t="s">
        <v>259</v>
      </c>
      <c r="D136" s="114" t="s">
        <v>260</v>
      </c>
      <c r="E136" s="81"/>
      <c r="F136" s="81">
        <v>400000</v>
      </c>
      <c r="G136" s="81">
        <v>400000</v>
      </c>
      <c r="H136" s="142">
        <v>0</v>
      </c>
      <c r="I136" s="82">
        <v>300000.01</v>
      </c>
      <c r="J136" s="75">
        <f t="shared" si="32"/>
        <v>400000</v>
      </c>
      <c r="K136" s="92"/>
      <c r="M136" s="75">
        <f>F136+N136-N138</f>
        <v>0</v>
      </c>
      <c r="N136" s="92">
        <v>-266000</v>
      </c>
      <c r="P136" s="75">
        <f>G136+Q136-Q138</f>
        <v>0</v>
      </c>
      <c r="Q136" s="92">
        <v>-266000</v>
      </c>
      <c r="S136" s="75">
        <v>0</v>
      </c>
      <c r="T136" s="92">
        <v>-400000</v>
      </c>
      <c r="U136" s="147"/>
      <c r="V136" s="75"/>
      <c r="W136" s="75"/>
      <c r="X136" s="147"/>
      <c r="Y136" s="75"/>
      <c r="Z136" s="75"/>
    </row>
    <row r="137" spans="1:26" ht="33.75" customHeight="1" x14ac:dyDescent="0.25">
      <c r="B137" s="128"/>
      <c r="C137" s="126" t="s">
        <v>261</v>
      </c>
      <c r="D137" s="114" t="s">
        <v>262</v>
      </c>
      <c r="E137" s="81"/>
      <c r="F137" s="81">
        <v>8000</v>
      </c>
      <c r="G137" s="81">
        <v>8000</v>
      </c>
      <c r="H137" s="142">
        <f>G137</f>
        <v>8000</v>
      </c>
      <c r="I137" s="82">
        <v>3813</v>
      </c>
      <c r="J137" s="75">
        <f t="shared" si="32"/>
        <v>8000</v>
      </c>
      <c r="K137" s="81"/>
      <c r="M137" s="75">
        <f>G137+N137</f>
        <v>8000</v>
      </c>
      <c r="N137" s="81"/>
      <c r="P137" s="75">
        <f>G137+Q137</f>
        <v>8000</v>
      </c>
      <c r="Q137" s="81"/>
      <c r="S137" s="75">
        <f>M137+T137</f>
        <v>8000</v>
      </c>
      <c r="T137" s="81"/>
      <c r="V137" s="75"/>
      <c r="W137" s="75"/>
      <c r="Y137" s="75"/>
      <c r="Z137" s="75"/>
    </row>
    <row r="138" spans="1:26" s="88" customFormat="1" x14ac:dyDescent="0.25">
      <c r="A138" s="87"/>
      <c r="B138" s="128"/>
      <c r="C138" s="126" t="s">
        <v>263</v>
      </c>
      <c r="D138" s="114" t="s">
        <v>264</v>
      </c>
      <c r="E138" s="83"/>
      <c r="F138" s="83">
        <v>22751000</v>
      </c>
      <c r="G138" s="83">
        <v>22751000</v>
      </c>
      <c r="H138" s="144"/>
      <c r="I138" s="84">
        <v>0</v>
      </c>
      <c r="J138" s="75">
        <f t="shared" si="32"/>
        <v>22751000</v>
      </c>
      <c r="K138" s="83"/>
      <c r="M138" s="75">
        <f>F138+N138</f>
        <v>22885000</v>
      </c>
      <c r="N138" s="83">
        <v>134000</v>
      </c>
      <c r="P138" s="75">
        <f>G138+Q138</f>
        <v>22885000</v>
      </c>
      <c r="Q138" s="83">
        <v>134000</v>
      </c>
      <c r="S138" s="75">
        <f>G138+T138</f>
        <v>22851000</v>
      </c>
      <c r="T138" s="83">
        <v>100000</v>
      </c>
      <c r="V138" s="75"/>
      <c r="W138" s="75"/>
      <c r="Y138" s="75"/>
      <c r="Z138" s="75"/>
    </row>
    <row r="139" spans="1:26" s="72" customFormat="1" ht="18" x14ac:dyDescent="0.25">
      <c r="A139" s="67"/>
      <c r="B139" s="124" t="s">
        <v>265</v>
      </c>
      <c r="C139" s="124"/>
      <c r="D139" s="112" t="s">
        <v>266</v>
      </c>
      <c r="E139" s="70">
        <v>26000000</v>
      </c>
      <c r="F139" s="70">
        <f>F140+F141+F142+F143</f>
        <v>26000000</v>
      </c>
      <c r="G139" s="70">
        <f>G140+G141+G142+G143</f>
        <v>26000000</v>
      </c>
      <c r="H139" s="139"/>
      <c r="I139" s="70">
        <f>I140+I141+I142+I143</f>
        <v>1599485.7700000005</v>
      </c>
      <c r="J139" s="70">
        <f>J140+J141+J142+J143</f>
        <v>24700000</v>
      </c>
      <c r="K139" s="70">
        <f>J139-G139</f>
        <v>-1300000</v>
      </c>
      <c r="L139" s="72">
        <v>980000</v>
      </c>
      <c r="M139" s="70">
        <f>M140+M141+M142+M143</f>
        <v>25800000</v>
      </c>
      <c r="N139" s="70">
        <f>M139-G139</f>
        <v>-200000</v>
      </c>
      <c r="P139" s="70"/>
      <c r="Q139" s="70"/>
      <c r="S139" s="70"/>
      <c r="T139" s="70"/>
      <c r="V139" s="70">
        <f>V140+V141+V142+V143</f>
        <v>25388800</v>
      </c>
      <c r="W139" s="70">
        <f>V139-G139</f>
        <v>-611200</v>
      </c>
      <c r="Y139" s="70"/>
      <c r="Z139" s="70"/>
    </row>
    <row r="140" spans="1:26" s="88" customFormat="1" ht="51" x14ac:dyDescent="0.25">
      <c r="A140" s="91"/>
      <c r="B140" s="129"/>
      <c r="C140" s="126" t="s">
        <v>267</v>
      </c>
      <c r="D140" s="114" t="s">
        <v>268</v>
      </c>
      <c r="E140" s="81"/>
      <c r="F140" s="81">
        <v>19765200</v>
      </c>
      <c r="G140" s="81">
        <v>19765200</v>
      </c>
      <c r="H140" s="142"/>
      <c r="I140" s="82">
        <v>1370458.5500000007</v>
      </c>
      <c r="J140" s="75">
        <f t="shared" si="32"/>
        <v>18465200</v>
      </c>
      <c r="K140" s="81">
        <v>-1300000</v>
      </c>
      <c r="L140" s="88" t="s">
        <v>299</v>
      </c>
      <c r="M140" s="81">
        <f>G140+N140</f>
        <v>19565200</v>
      </c>
      <c r="N140" s="81">
        <v>-200000</v>
      </c>
      <c r="P140" s="81"/>
      <c r="Q140" s="81"/>
      <c r="S140" s="81"/>
      <c r="T140" s="81"/>
      <c r="V140" s="81">
        <v>19500000</v>
      </c>
      <c r="W140" s="81"/>
      <c r="Y140" s="81"/>
      <c r="Z140" s="81"/>
    </row>
    <row r="141" spans="1:26" s="88" customFormat="1" ht="27" customHeight="1" x14ac:dyDescent="0.25">
      <c r="A141" s="91"/>
      <c r="B141" s="129"/>
      <c r="C141" s="126" t="s">
        <v>269</v>
      </c>
      <c r="D141" s="114" t="s">
        <v>270</v>
      </c>
      <c r="E141" s="81"/>
      <c r="F141" s="81">
        <v>3675600</v>
      </c>
      <c r="G141" s="81">
        <v>3675600</v>
      </c>
      <c r="H141" s="142"/>
      <c r="I141" s="82">
        <v>12</v>
      </c>
      <c r="J141" s="75">
        <f t="shared" si="32"/>
        <v>3675600</v>
      </c>
      <c r="K141" s="81"/>
      <c r="M141" s="81">
        <v>3675600</v>
      </c>
      <c r="N141" s="81"/>
      <c r="P141" s="81"/>
      <c r="Q141" s="81"/>
      <c r="S141" s="81"/>
      <c r="T141" s="81"/>
      <c r="V141" s="81">
        <v>3675600</v>
      </c>
      <c r="W141" s="81"/>
      <c r="Y141" s="81"/>
      <c r="Z141" s="81"/>
    </row>
    <row r="142" spans="1:26" s="88" customFormat="1" x14ac:dyDescent="0.25">
      <c r="A142" s="91"/>
      <c r="B142" s="129"/>
      <c r="C142" s="126" t="s">
        <v>271</v>
      </c>
      <c r="D142" s="114" t="s">
        <v>272</v>
      </c>
      <c r="E142" s="81"/>
      <c r="F142" s="81">
        <v>213200</v>
      </c>
      <c r="G142" s="81">
        <v>213200</v>
      </c>
      <c r="H142" s="142"/>
      <c r="I142" s="82">
        <v>34</v>
      </c>
      <c r="J142" s="75">
        <f t="shared" si="32"/>
        <v>213200</v>
      </c>
      <c r="K142" s="81"/>
      <c r="M142" s="81">
        <v>213200</v>
      </c>
      <c r="N142" s="81"/>
      <c r="P142" s="81"/>
      <c r="Q142" s="81"/>
      <c r="S142" s="81"/>
      <c r="T142" s="81"/>
      <c r="V142" s="81">
        <v>213200</v>
      </c>
      <c r="W142" s="81"/>
      <c r="Y142" s="81"/>
      <c r="Z142" s="81"/>
    </row>
    <row r="143" spans="1:26" s="88" customFormat="1" ht="38.25" x14ac:dyDescent="0.25">
      <c r="A143" s="91"/>
      <c r="B143" s="129"/>
      <c r="C143" s="126" t="s">
        <v>273</v>
      </c>
      <c r="D143" s="114" t="s">
        <v>274</v>
      </c>
      <c r="E143" s="81"/>
      <c r="F143" s="81">
        <v>2346000</v>
      </c>
      <c r="G143" s="81">
        <v>2346000</v>
      </c>
      <c r="H143" s="142"/>
      <c r="I143" s="82">
        <v>228981.21999999974</v>
      </c>
      <c r="J143" s="75">
        <f t="shared" si="32"/>
        <v>2346000</v>
      </c>
      <c r="K143" s="81"/>
      <c r="M143" s="81">
        <v>2346000</v>
      </c>
      <c r="N143" s="81"/>
      <c r="P143" s="81"/>
      <c r="Q143" s="81"/>
      <c r="S143" s="81"/>
      <c r="T143" s="81"/>
      <c r="V143" s="81">
        <v>2000000</v>
      </c>
      <c r="W143" s="81"/>
      <c r="Y143" s="81"/>
      <c r="Z143" s="81"/>
    </row>
    <row r="144" spans="1:26" s="72" customFormat="1" ht="18" x14ac:dyDescent="0.25">
      <c r="A144" s="67"/>
      <c r="B144" s="124" t="s">
        <v>275</v>
      </c>
      <c r="C144" s="124"/>
      <c r="D144" s="112" t="s">
        <v>276</v>
      </c>
      <c r="E144" s="70">
        <v>25000000</v>
      </c>
      <c r="F144" s="70">
        <f>F145+F146+F147+F148</f>
        <v>20000000</v>
      </c>
      <c r="G144" s="70">
        <f>G145+G146+G147+G148</f>
        <v>25000000</v>
      </c>
      <c r="H144" s="139"/>
      <c r="I144" s="70">
        <f>I145+I146+I147+I148</f>
        <v>-2467628.1299999948</v>
      </c>
      <c r="J144" s="70">
        <v>27294240</v>
      </c>
      <c r="K144" s="70">
        <f>J144-G144</f>
        <v>2294240</v>
      </c>
      <c r="M144" s="70">
        <f>M145+M146+M147+M148</f>
        <v>27294240</v>
      </c>
      <c r="N144" s="70">
        <f>N145+N146+N147+N148</f>
        <v>0</v>
      </c>
      <c r="P144" s="70">
        <f>P145+P146+P147+P148</f>
        <v>26010000</v>
      </c>
      <c r="Q144" s="70">
        <f>Q145+Q146+Q147+Q148</f>
        <v>1010000</v>
      </c>
      <c r="S144" s="70">
        <f>S145+S146+S147+S148</f>
        <v>26034000</v>
      </c>
      <c r="T144" s="70">
        <f>S144-G144</f>
        <v>1034000</v>
      </c>
      <c r="V144" s="70"/>
      <c r="W144" s="148"/>
      <c r="Y144" s="70">
        <f>Y145+Y146+Y147+Y148</f>
        <v>27134000</v>
      </c>
      <c r="Z144" s="148">
        <f>Y144-S144</f>
        <v>1100000</v>
      </c>
    </row>
    <row r="145" spans="1:26" s="88" customFormat="1" ht="51" x14ac:dyDescent="0.25">
      <c r="A145" s="91"/>
      <c r="B145" s="129"/>
      <c r="C145" s="126" t="s">
        <v>277</v>
      </c>
      <c r="D145" s="114" t="s">
        <v>278</v>
      </c>
      <c r="E145" s="81"/>
      <c r="F145" s="81">
        <v>19665000</v>
      </c>
      <c r="G145" s="81">
        <v>24665000</v>
      </c>
      <c r="H145" s="142"/>
      <c r="I145" s="82">
        <v>-2485596.8099999949</v>
      </c>
      <c r="J145" s="75">
        <f t="shared" si="32"/>
        <v>26959240</v>
      </c>
      <c r="K145" s="81">
        <v>2294240</v>
      </c>
      <c r="M145" s="81">
        <v>26959240</v>
      </c>
      <c r="N145" s="81"/>
      <c r="P145" s="81">
        <f>G145+Q145</f>
        <v>25675000</v>
      </c>
      <c r="Q145" s="81">
        <v>1010000</v>
      </c>
      <c r="S145" s="81">
        <f>G145+T145</f>
        <v>25699000</v>
      </c>
      <c r="T145" s="81">
        <v>1034000</v>
      </c>
      <c r="V145" s="81"/>
      <c r="W145" s="81"/>
      <c r="Y145" s="81">
        <f>S145+Z145</f>
        <v>26799000</v>
      </c>
      <c r="Z145" s="81">
        <v>1100000</v>
      </c>
    </row>
    <row r="146" spans="1:26" s="88" customFormat="1" ht="38.25" x14ac:dyDescent="0.25">
      <c r="A146" s="91"/>
      <c r="B146" s="129"/>
      <c r="C146" s="126" t="s">
        <v>279</v>
      </c>
      <c r="D146" s="114" t="s">
        <v>280</v>
      </c>
      <c r="E146" s="81"/>
      <c r="F146" s="81">
        <v>310000</v>
      </c>
      <c r="G146" s="81">
        <v>310000</v>
      </c>
      <c r="H146" s="142"/>
      <c r="I146" s="82">
        <v>168.67999999999302</v>
      </c>
      <c r="J146" s="75">
        <f t="shared" si="32"/>
        <v>310000</v>
      </c>
      <c r="K146" s="81"/>
      <c r="M146" s="81">
        <v>310000</v>
      </c>
      <c r="N146" s="81"/>
      <c r="P146" s="81">
        <v>310000</v>
      </c>
      <c r="Q146" s="81"/>
      <c r="S146" s="81">
        <v>310000</v>
      </c>
      <c r="T146" s="81"/>
      <c r="V146" s="81"/>
      <c r="W146" s="81"/>
      <c r="Y146" s="81">
        <f>S146</f>
        <v>310000</v>
      </c>
      <c r="Z146" s="81"/>
    </row>
    <row r="147" spans="1:26" s="88" customFormat="1" ht="30.75" customHeight="1" x14ac:dyDescent="0.25">
      <c r="A147" s="91"/>
      <c r="B147" s="129"/>
      <c r="C147" s="126" t="s">
        <v>281</v>
      </c>
      <c r="D147" s="114" t="s">
        <v>282</v>
      </c>
      <c r="E147" s="81"/>
      <c r="F147" s="81">
        <v>5000</v>
      </c>
      <c r="G147" s="81">
        <v>5000</v>
      </c>
      <c r="H147" s="142"/>
      <c r="I147" s="82">
        <v>800</v>
      </c>
      <c r="J147" s="75">
        <f t="shared" si="32"/>
        <v>5000</v>
      </c>
      <c r="K147" s="81"/>
      <c r="M147" s="81">
        <v>5000</v>
      </c>
      <c r="N147" s="81"/>
      <c r="P147" s="81">
        <v>5000</v>
      </c>
      <c r="Q147" s="81"/>
      <c r="S147" s="81">
        <v>5000</v>
      </c>
      <c r="T147" s="81"/>
      <c r="V147" s="81"/>
      <c r="W147" s="81"/>
      <c r="Y147" s="81">
        <f>S147</f>
        <v>5000</v>
      </c>
      <c r="Z147" s="81"/>
    </row>
    <row r="148" spans="1:26" s="88" customFormat="1" x14ac:dyDescent="0.25">
      <c r="A148" s="91"/>
      <c r="B148" s="129"/>
      <c r="C148" s="126" t="s">
        <v>283</v>
      </c>
      <c r="D148" s="114" t="s">
        <v>284</v>
      </c>
      <c r="E148" s="81"/>
      <c r="F148" s="81">
        <v>20000</v>
      </c>
      <c r="G148" s="81">
        <v>20000</v>
      </c>
      <c r="H148" s="142"/>
      <c r="I148" s="82">
        <v>17000</v>
      </c>
      <c r="J148" s="75">
        <f t="shared" si="32"/>
        <v>20000</v>
      </c>
      <c r="K148" s="81"/>
      <c r="M148" s="81">
        <v>20000</v>
      </c>
      <c r="N148" s="81"/>
      <c r="P148" s="81">
        <v>20000</v>
      </c>
      <c r="Q148" s="81"/>
      <c r="S148" s="81">
        <v>20000</v>
      </c>
      <c r="T148" s="81"/>
      <c r="V148" s="81"/>
      <c r="W148" s="81"/>
      <c r="Y148" s="81">
        <f>S148</f>
        <v>20000</v>
      </c>
      <c r="Z148" s="81"/>
    </row>
    <row r="149" spans="1:26" s="72" customFormat="1" ht="18" x14ac:dyDescent="0.25">
      <c r="A149" s="67"/>
      <c r="B149" s="124" t="s">
        <v>285</v>
      </c>
      <c r="C149" s="124"/>
      <c r="D149" s="112" t="s">
        <v>286</v>
      </c>
      <c r="E149" s="70">
        <v>1200000</v>
      </c>
      <c r="F149" s="70">
        <f>F150+F151</f>
        <v>1000000</v>
      </c>
      <c r="G149" s="70">
        <f>G150+G151</f>
        <v>1000000</v>
      </c>
      <c r="H149" s="139"/>
      <c r="I149" s="70">
        <f>I150+I151</f>
        <v>193065.13000000003</v>
      </c>
      <c r="J149" s="70">
        <f>J150+J151</f>
        <v>820000</v>
      </c>
      <c r="K149" s="70">
        <f>J149-G149</f>
        <v>-180000</v>
      </c>
      <c r="M149" s="70">
        <f>M150+M151</f>
        <v>820000</v>
      </c>
      <c r="N149" s="70">
        <f>M149-G149</f>
        <v>-180000</v>
      </c>
      <c r="P149" s="70"/>
      <c r="Q149" s="70"/>
      <c r="S149" s="70"/>
      <c r="T149" s="70"/>
      <c r="V149" s="70">
        <f>V150+V151</f>
        <v>820000</v>
      </c>
      <c r="W149" s="224">
        <f>V149-G149</f>
        <v>-180000</v>
      </c>
      <c r="Y149" s="70">
        <f>Y150+Y151</f>
        <v>820000</v>
      </c>
      <c r="Z149" s="70">
        <f>Y149-G149</f>
        <v>-180000</v>
      </c>
    </row>
    <row r="150" spans="1:26" s="88" customFormat="1" x14ac:dyDescent="0.25">
      <c r="A150" s="91"/>
      <c r="B150" s="129"/>
      <c r="C150" s="126" t="s">
        <v>287</v>
      </c>
      <c r="D150" s="114" t="s">
        <v>288</v>
      </c>
      <c r="E150" s="81"/>
      <c r="F150" s="81">
        <v>800000</v>
      </c>
      <c r="G150" s="81">
        <v>800000</v>
      </c>
      <c r="H150" s="142"/>
      <c r="I150" s="82">
        <v>148665.78000000003</v>
      </c>
      <c r="J150" s="75">
        <f t="shared" si="32"/>
        <v>660000</v>
      </c>
      <c r="K150" s="81">
        <v>-140000</v>
      </c>
      <c r="M150" s="81">
        <f>F150+N150</f>
        <v>660000</v>
      </c>
      <c r="N150" s="81">
        <v>-140000</v>
      </c>
      <c r="P150" s="81"/>
      <c r="Q150" s="81"/>
      <c r="S150" s="81"/>
      <c r="T150" s="81"/>
      <c r="V150" s="81">
        <v>660000</v>
      </c>
      <c r="W150" s="81"/>
      <c r="Y150" s="81">
        <v>660000</v>
      </c>
      <c r="Z150" s="81"/>
    </row>
    <row r="151" spans="1:26" s="88" customFormat="1" x14ac:dyDescent="0.25">
      <c r="A151" s="91"/>
      <c r="B151" s="129"/>
      <c r="C151" s="126" t="s">
        <v>289</v>
      </c>
      <c r="D151" s="115" t="s">
        <v>290</v>
      </c>
      <c r="E151" s="81"/>
      <c r="F151" s="81">
        <v>200000</v>
      </c>
      <c r="G151" s="81">
        <v>200000</v>
      </c>
      <c r="H151" s="142"/>
      <c r="I151" s="82">
        <v>44399.350000000006</v>
      </c>
      <c r="J151" s="75">
        <f t="shared" si="32"/>
        <v>160000</v>
      </c>
      <c r="K151" s="81">
        <v>-40000</v>
      </c>
      <c r="M151" s="81">
        <f>F151+N151</f>
        <v>160000</v>
      </c>
      <c r="N151" s="81">
        <v>-40000</v>
      </c>
      <c r="P151" s="81"/>
      <c r="Q151" s="81"/>
      <c r="S151" s="81"/>
      <c r="T151" s="81"/>
      <c r="V151" s="81">
        <v>160000</v>
      </c>
      <c r="W151" s="81"/>
      <c r="Y151" s="81">
        <v>160000</v>
      </c>
      <c r="Z151" s="81"/>
    </row>
    <row r="152" spans="1:26" s="58" customFormat="1" ht="15.75" hidden="1" x14ac:dyDescent="0.25">
      <c r="A152" s="61"/>
      <c r="B152" s="120" t="s">
        <v>291</v>
      </c>
      <c r="C152" s="121"/>
      <c r="D152" s="116" t="s">
        <v>292</v>
      </c>
      <c r="E152" s="14"/>
      <c r="F152" s="14"/>
      <c r="G152" s="14"/>
      <c r="H152" s="14"/>
      <c r="I152" s="15"/>
      <c r="J152" s="15"/>
      <c r="K152" s="15"/>
      <c r="M152" s="15"/>
      <c r="N152" s="15">
        <f>SUM(N10:N151)</f>
        <v>-1996000</v>
      </c>
      <c r="P152" s="15"/>
      <c r="Q152" s="15">
        <f>SUM(Q10:Q151)</f>
        <v>134000</v>
      </c>
      <c r="S152" s="15"/>
      <c r="T152" s="15">
        <f>SUM(T10:T151)</f>
        <v>0</v>
      </c>
      <c r="V152" s="3"/>
      <c r="W152" s="81"/>
      <c r="Y152" s="3"/>
      <c r="Z152" s="81"/>
    </row>
    <row r="153" spans="1:26" ht="38.25" hidden="1" x14ac:dyDescent="0.25">
      <c r="B153" s="125"/>
      <c r="C153" s="126" t="s">
        <v>293</v>
      </c>
      <c r="D153" s="113" t="s">
        <v>294</v>
      </c>
      <c r="E153" s="36"/>
      <c r="F153" s="36"/>
      <c r="G153" s="37"/>
      <c r="H153" s="37"/>
      <c r="I153" s="37"/>
      <c r="J153" s="37"/>
      <c r="K153" s="37"/>
      <c r="M153" s="37"/>
      <c r="N153" s="37"/>
      <c r="P153" s="37"/>
      <c r="Q153" s="37"/>
      <c r="S153" s="37"/>
      <c r="T153" s="37"/>
    </row>
    <row r="154" spans="1:26" x14ac:dyDescent="0.25">
      <c r="K154" s="98">
        <f>K10+K15+K20+K29+K33+K34+K35+K49+K59+K70+K77+K83+K89+K97+K103+K106+K114+K119+K132+K139+K144+K149</f>
        <v>0</v>
      </c>
      <c r="N154" s="98">
        <f>N10+N15+N20+N29+N33+N34+N35+N49+N59+N70+N77+N83+N89+N97+N103+N106+N114+N119+N132+N139+N144+N149</f>
        <v>0</v>
      </c>
      <c r="Q154" s="98">
        <f>Q10+Q15+Q20+Q29+Q33+Q34+Q35+Q49+Q59+Q70+Q77+Q83+Q89+Q97+Q103+Q106+Q114+Q119+Q132+Q139+Q144+Q149</f>
        <v>0</v>
      </c>
      <c r="T154" s="98">
        <f>T10+T15+T20+T29+T33+T34+T35+T49+T59+T70+T77+T83+T89+T97+T103+T106+T114+T119+T132+T139+T144+T149</f>
        <v>0</v>
      </c>
      <c r="W154" s="98">
        <f>W10+W15+W20+W29+W33+W34+W35+W49+W59+W70+W77+W83+W89+W97+W103+W106+W114+W119+W132+W139+W144+W149</f>
        <v>0</v>
      </c>
      <c r="Z154" s="98">
        <f>Z10+Z15+Z20+Z29+Z33+Z34+Z35+Z49+Z59+Z70+Z77+Z83+Z89+Z97+Z103+Z106+Z114+Z119+Z132+Z139+Z144+Z149</f>
        <v>0</v>
      </c>
    </row>
    <row r="159" spans="1:26" x14ac:dyDescent="0.25">
      <c r="U159" s="98"/>
      <c r="X159" s="98"/>
    </row>
  </sheetData>
  <mergeCells count="26">
    <mergeCell ref="AC82:AD82"/>
    <mergeCell ref="Y2:Z3"/>
    <mergeCell ref="S2:T3"/>
    <mergeCell ref="S4:S6"/>
    <mergeCell ref="T4:T6"/>
    <mergeCell ref="P2:Q3"/>
    <mergeCell ref="P4:P6"/>
    <mergeCell ref="Q4:Q6"/>
    <mergeCell ref="Y4:Y6"/>
    <mergeCell ref="Z4:Z6"/>
    <mergeCell ref="V2:W3"/>
    <mergeCell ref="V4:V6"/>
    <mergeCell ref="W4:W6"/>
    <mergeCell ref="G4:G6"/>
    <mergeCell ref="M2:N3"/>
    <mergeCell ref="M4:M6"/>
    <mergeCell ref="N4:N6"/>
    <mergeCell ref="I4:I6"/>
    <mergeCell ref="J4:J6"/>
    <mergeCell ref="K4:K6"/>
    <mergeCell ref="A4:A6"/>
    <mergeCell ref="B4:B6"/>
    <mergeCell ref="C4:C6"/>
    <mergeCell ref="D4:D6"/>
    <mergeCell ref="F4:F6"/>
    <mergeCell ref="E4:E6"/>
  </mergeCells>
  <pageMargins left="0" right="0" top="0.18" bottom="0.42" header="0.52" footer="0.31496062992125984"/>
  <pageSetup paperSize="9" scale="50" fitToHeight="0" orientation="landscape" horizontalDpi="4294967294" verticalDpi="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154"/>
  <sheetViews>
    <sheetView topLeftCell="E32" workbookViewId="0">
      <selection activeCell="H39" sqref="H39"/>
    </sheetView>
  </sheetViews>
  <sheetFormatPr defaultColWidth="9.140625" defaultRowHeight="15" x14ac:dyDescent="0.25"/>
  <cols>
    <col min="1" max="1" width="4" style="1" hidden="1" customWidth="1"/>
    <col min="2" max="2" width="13.28515625" style="2" customWidth="1"/>
    <col min="3" max="3" width="9.140625" style="2"/>
    <col min="4" max="4" width="77.7109375" style="3" customWidth="1"/>
    <col min="5" max="5" width="21.140625" style="2" customWidth="1"/>
    <col min="6" max="6" width="19.85546875" style="3" customWidth="1"/>
    <col min="7" max="7" width="19.7109375" style="3" hidden="1" customWidth="1"/>
    <col min="8" max="11" width="19.7109375" style="3" customWidth="1"/>
    <col min="12" max="12" width="25.42578125" style="63" customWidth="1"/>
    <col min="13" max="16384" width="9.140625" style="3"/>
  </cols>
  <sheetData>
    <row r="1" spans="1:12" hidden="1" x14ac:dyDescent="0.25"/>
    <row r="3" spans="1:12" x14ac:dyDescent="0.25">
      <c r="D3" s="4" t="s">
        <v>0</v>
      </c>
    </row>
    <row r="4" spans="1:12" ht="15" customHeight="1" x14ac:dyDescent="0.25">
      <c r="A4" s="193"/>
      <c r="B4" s="215" t="s">
        <v>1</v>
      </c>
      <c r="C4" s="215" t="s">
        <v>2</v>
      </c>
      <c r="D4" s="218" t="s">
        <v>3</v>
      </c>
      <c r="E4" s="200" t="s">
        <v>4</v>
      </c>
      <c r="F4" s="200" t="s">
        <v>5</v>
      </c>
      <c r="G4" s="200" t="s">
        <v>6</v>
      </c>
      <c r="H4" s="201" t="s">
        <v>295</v>
      </c>
      <c r="I4" s="201" t="s">
        <v>12</v>
      </c>
      <c r="J4" s="206" t="s">
        <v>296</v>
      </c>
      <c r="K4" s="209" t="s">
        <v>297</v>
      </c>
      <c r="L4" s="201" t="s">
        <v>298</v>
      </c>
    </row>
    <row r="5" spans="1:12" x14ac:dyDescent="0.25">
      <c r="A5" s="193"/>
      <c r="B5" s="216"/>
      <c r="C5" s="216"/>
      <c r="D5" s="219"/>
      <c r="E5" s="200"/>
      <c r="F5" s="200"/>
      <c r="G5" s="200"/>
      <c r="H5" s="202"/>
      <c r="I5" s="202"/>
      <c r="J5" s="207"/>
      <c r="K5" s="210"/>
      <c r="L5" s="202"/>
    </row>
    <row r="6" spans="1:12" x14ac:dyDescent="0.25">
      <c r="A6" s="193"/>
      <c r="B6" s="217"/>
      <c r="C6" s="217"/>
      <c r="D6" s="220"/>
      <c r="E6" s="200"/>
      <c r="F6" s="200"/>
      <c r="G6" s="200"/>
      <c r="H6" s="203"/>
      <c r="I6" s="203"/>
      <c r="J6" s="208"/>
      <c r="K6" s="211"/>
      <c r="L6" s="203"/>
    </row>
    <row r="7" spans="1:12" ht="19.5" x14ac:dyDescent="0.25">
      <c r="B7" s="6" t="s">
        <v>13</v>
      </c>
      <c r="C7" s="7"/>
      <c r="D7" s="8" t="s">
        <v>14</v>
      </c>
      <c r="E7" s="9"/>
      <c r="F7" s="9"/>
      <c r="G7" s="9"/>
      <c r="H7" s="9"/>
      <c r="I7" s="9"/>
      <c r="J7" s="9"/>
      <c r="K7" s="9"/>
      <c r="L7" s="64"/>
    </row>
    <row r="8" spans="1:12" ht="18" x14ac:dyDescent="0.25">
      <c r="B8" s="11" t="s">
        <v>15</v>
      </c>
      <c r="C8" s="12"/>
      <c r="D8" s="13" t="s">
        <v>16</v>
      </c>
      <c r="E8" s="14"/>
      <c r="F8" s="14"/>
      <c r="G8" s="14"/>
      <c r="H8" s="14"/>
      <c r="I8" s="14"/>
      <c r="J8" s="15"/>
      <c r="K8" s="15"/>
      <c r="L8" s="65"/>
    </row>
    <row r="9" spans="1:12" ht="15.75" x14ac:dyDescent="0.25">
      <c r="B9" s="17" t="s">
        <v>17</v>
      </c>
      <c r="C9" s="18"/>
      <c r="D9" s="19" t="s">
        <v>18</v>
      </c>
      <c r="E9" s="20"/>
      <c r="F9" s="20"/>
      <c r="G9" s="20"/>
      <c r="H9" s="20"/>
      <c r="I9" s="20"/>
      <c r="J9" s="20"/>
      <c r="K9" s="20"/>
      <c r="L9" s="66"/>
    </row>
    <row r="10" spans="1:12" s="72" customFormat="1" ht="18" x14ac:dyDescent="0.25">
      <c r="A10" s="67"/>
      <c r="B10" s="68" t="s">
        <v>19</v>
      </c>
      <c r="C10" s="68"/>
      <c r="D10" s="69" t="s">
        <v>20</v>
      </c>
      <c r="E10" s="70">
        <f>E11+E12+E13+E14</f>
        <v>2000000</v>
      </c>
      <c r="F10" s="70">
        <f>F11+F12+F13+F14</f>
        <v>1920000</v>
      </c>
      <c r="G10" s="70">
        <v>44710</v>
      </c>
      <c r="H10" s="70">
        <v>1716431.5899999999</v>
      </c>
      <c r="I10" s="68"/>
      <c r="J10" s="70">
        <f>J11+J12+J13+J14</f>
        <v>1784000</v>
      </c>
      <c r="K10" s="70">
        <f>J10-F10</f>
        <v>-136000</v>
      </c>
      <c r="L10" s="71">
        <f>J10-G10</f>
        <v>1739290</v>
      </c>
    </row>
    <row r="11" spans="1:12" x14ac:dyDescent="0.25">
      <c r="B11" s="33"/>
      <c r="C11" s="73" t="s">
        <v>21</v>
      </c>
      <c r="D11" s="74" t="s">
        <v>22</v>
      </c>
      <c r="E11" s="75">
        <v>1346000</v>
      </c>
      <c r="F11" s="75">
        <v>1266000</v>
      </c>
      <c r="G11" s="75"/>
      <c r="H11" s="75">
        <v>1142928.5</v>
      </c>
      <c r="I11" s="76">
        <v>123071.5</v>
      </c>
      <c r="J11" s="75">
        <v>1161000</v>
      </c>
      <c r="K11" s="54"/>
      <c r="L11" s="77"/>
    </row>
    <row r="12" spans="1:12" x14ac:dyDescent="0.25">
      <c r="B12" s="33"/>
      <c r="C12" s="73" t="s">
        <v>21</v>
      </c>
      <c r="D12" s="74" t="s">
        <v>23</v>
      </c>
      <c r="E12" s="75">
        <v>54000</v>
      </c>
      <c r="F12" s="75">
        <v>54000</v>
      </c>
      <c r="G12" s="75"/>
      <c r="H12" s="75">
        <v>21729.25</v>
      </c>
      <c r="I12" s="76">
        <v>32270.75</v>
      </c>
      <c r="J12" s="75">
        <v>23000</v>
      </c>
      <c r="K12" s="54"/>
      <c r="L12" s="77"/>
    </row>
    <row r="13" spans="1:12" ht="30" x14ac:dyDescent="0.25">
      <c r="B13" s="33"/>
      <c r="C13" s="73" t="s">
        <v>21</v>
      </c>
      <c r="D13" s="74" t="s">
        <v>24</v>
      </c>
      <c r="E13" s="75">
        <v>200000</v>
      </c>
      <c r="F13" s="75">
        <v>200000</v>
      </c>
      <c r="G13" s="75">
        <f>G10</f>
        <v>44710</v>
      </c>
      <c r="H13" s="75">
        <v>159008.48000000001</v>
      </c>
      <c r="I13" s="76">
        <v>40991.51999999999</v>
      </c>
      <c r="J13" s="75">
        <v>200000</v>
      </c>
      <c r="K13" s="54"/>
      <c r="L13" s="77">
        <f>J13-G10</f>
        <v>155290</v>
      </c>
    </row>
    <row r="14" spans="1:12" x14ac:dyDescent="0.25">
      <c r="B14" s="33"/>
      <c r="C14" s="73" t="s">
        <v>21</v>
      </c>
      <c r="D14" s="74" t="s">
        <v>25</v>
      </c>
      <c r="E14" s="75">
        <v>400000</v>
      </c>
      <c r="F14" s="75">
        <v>400000</v>
      </c>
      <c r="G14" s="75"/>
      <c r="H14" s="75">
        <v>392765.36</v>
      </c>
      <c r="I14" s="76">
        <v>7234.640000000014</v>
      </c>
      <c r="J14" s="75">
        <v>400000</v>
      </c>
      <c r="K14" s="54"/>
      <c r="L14" s="77"/>
    </row>
    <row r="15" spans="1:12" s="72" customFormat="1" ht="18" x14ac:dyDescent="0.25">
      <c r="A15" s="67"/>
      <c r="B15" s="68" t="s">
        <v>26</v>
      </c>
      <c r="C15" s="68"/>
      <c r="D15" s="69" t="s">
        <v>27</v>
      </c>
      <c r="E15" s="70">
        <f>E16+E17+E18+E19</f>
        <v>14280000</v>
      </c>
      <c r="F15" s="70">
        <f>F16+F17+F18+F19</f>
        <v>15410000</v>
      </c>
      <c r="G15" s="70">
        <v>46216.5</v>
      </c>
      <c r="H15" s="70">
        <v>15322652.5</v>
      </c>
      <c r="I15" s="68"/>
      <c r="J15" s="70">
        <f>J16+J17+J18+J19</f>
        <v>16037000</v>
      </c>
      <c r="K15" s="70">
        <f>J15-F15</f>
        <v>627000</v>
      </c>
      <c r="L15" s="71">
        <f>J15-G15</f>
        <v>15990783.5</v>
      </c>
    </row>
    <row r="16" spans="1:12" x14ac:dyDescent="0.25">
      <c r="B16" s="33"/>
      <c r="C16" s="73" t="s">
        <v>28</v>
      </c>
      <c r="D16" s="74" t="s">
        <v>29</v>
      </c>
      <c r="E16" s="75">
        <v>9800000</v>
      </c>
      <c r="F16" s="75">
        <v>10770000</v>
      </c>
      <c r="G16" s="75"/>
      <c r="H16" s="75">
        <v>10770000</v>
      </c>
      <c r="I16" s="76">
        <v>0</v>
      </c>
      <c r="J16" s="75">
        <v>11909000</v>
      </c>
      <c r="K16" s="75"/>
      <c r="L16" s="76"/>
    </row>
    <row r="17" spans="1:12" x14ac:dyDescent="0.25">
      <c r="A17" s="3"/>
      <c r="B17" s="33"/>
      <c r="C17" s="73" t="s">
        <v>30</v>
      </c>
      <c r="D17" s="74" t="s">
        <v>31</v>
      </c>
      <c r="E17" s="75">
        <v>140000</v>
      </c>
      <c r="F17" s="75">
        <v>40000</v>
      </c>
      <c r="G17" s="75">
        <v>5947.5</v>
      </c>
      <c r="H17" s="75">
        <v>28422.5</v>
      </c>
      <c r="I17" s="76">
        <v>11577.5</v>
      </c>
      <c r="J17" s="75">
        <v>40000</v>
      </c>
      <c r="K17" s="75"/>
      <c r="L17" s="76">
        <f>J17-G17</f>
        <v>34052.5</v>
      </c>
    </row>
    <row r="18" spans="1:12" x14ac:dyDescent="0.25">
      <c r="A18" s="3"/>
      <c r="B18" s="33"/>
      <c r="C18" s="73" t="s">
        <v>32</v>
      </c>
      <c r="D18" s="74" t="s">
        <v>33</v>
      </c>
      <c r="E18" s="75">
        <v>4300000</v>
      </c>
      <c r="F18" s="75">
        <v>4560000</v>
      </c>
      <c r="G18" s="75">
        <v>40269</v>
      </c>
      <c r="H18" s="75">
        <v>4500428</v>
      </c>
      <c r="I18" s="76">
        <v>59572</v>
      </c>
      <c r="J18" s="75">
        <v>4048000</v>
      </c>
      <c r="K18" s="75"/>
      <c r="L18" s="76">
        <f>J18-G18</f>
        <v>4007731</v>
      </c>
    </row>
    <row r="19" spans="1:12" x14ac:dyDescent="0.25">
      <c r="A19" s="3"/>
      <c r="B19" s="33"/>
      <c r="C19" s="73" t="s">
        <v>34</v>
      </c>
      <c r="D19" s="74" t="s">
        <v>35</v>
      </c>
      <c r="E19" s="75">
        <v>40000</v>
      </c>
      <c r="F19" s="75">
        <v>40000</v>
      </c>
      <c r="G19" s="75"/>
      <c r="H19" s="75">
        <v>23802</v>
      </c>
      <c r="I19" s="76">
        <v>16198</v>
      </c>
      <c r="J19" s="75">
        <v>40000</v>
      </c>
      <c r="K19" s="75"/>
      <c r="L19" s="76"/>
    </row>
    <row r="20" spans="1:12" s="72" customFormat="1" ht="18" x14ac:dyDescent="0.25">
      <c r="A20" s="67"/>
      <c r="B20" s="68" t="s">
        <v>36</v>
      </c>
      <c r="C20" s="68"/>
      <c r="D20" s="69" t="s">
        <v>37</v>
      </c>
      <c r="E20" s="70">
        <f>E21+E22+E23+E24+E25</f>
        <v>1000000</v>
      </c>
      <c r="F20" s="70">
        <f>F21+F22+F23+F24+F25+F28</f>
        <v>1700000</v>
      </c>
      <c r="G20" s="70">
        <v>6203</v>
      </c>
      <c r="H20" s="70">
        <v>1637939.95</v>
      </c>
      <c r="I20" s="68"/>
      <c r="J20" s="70">
        <f>J21+J22+J23+J24+J25+J28</f>
        <v>1646000</v>
      </c>
      <c r="K20" s="70">
        <f>J20-F20</f>
        <v>-54000</v>
      </c>
      <c r="L20" s="71">
        <f>J20-G20</f>
        <v>1639797</v>
      </c>
    </row>
    <row r="21" spans="1:12" ht="45" x14ac:dyDescent="0.25">
      <c r="A21" s="3"/>
      <c r="B21" s="33"/>
      <c r="C21" s="73" t="s">
        <v>38</v>
      </c>
      <c r="D21" s="74" t="s">
        <v>39</v>
      </c>
      <c r="E21" s="75">
        <v>462000</v>
      </c>
      <c r="F21" s="75">
        <v>462000</v>
      </c>
      <c r="G21" s="75"/>
      <c r="H21" s="75">
        <v>461984.35</v>
      </c>
      <c r="I21" s="76">
        <v>15.650000000023283</v>
      </c>
      <c r="J21" s="75">
        <v>462000</v>
      </c>
      <c r="K21" s="75"/>
      <c r="L21" s="76"/>
    </row>
    <row r="22" spans="1:12" ht="30" x14ac:dyDescent="0.25">
      <c r="A22" s="3"/>
      <c r="B22" s="33"/>
      <c r="C22" s="73" t="s">
        <v>40</v>
      </c>
      <c r="D22" s="74" t="s">
        <v>41</v>
      </c>
      <c r="E22" s="75">
        <v>235000</v>
      </c>
      <c r="F22" s="75">
        <v>225000</v>
      </c>
      <c r="G22" s="75">
        <v>4286</v>
      </c>
      <c r="H22" s="75">
        <v>185344.10000000003</v>
      </c>
      <c r="I22" s="76">
        <v>39655.899999999965</v>
      </c>
      <c r="J22" s="75">
        <v>191000</v>
      </c>
      <c r="K22" s="75"/>
      <c r="L22" s="76">
        <f>J22-G22</f>
        <v>186714</v>
      </c>
    </row>
    <row r="23" spans="1:12" x14ac:dyDescent="0.25">
      <c r="A23" s="3"/>
      <c r="B23" s="33"/>
      <c r="C23" s="73" t="s">
        <v>42</v>
      </c>
      <c r="D23" s="74" t="s">
        <v>43</v>
      </c>
      <c r="E23" s="75">
        <v>25000</v>
      </c>
      <c r="F23" s="75">
        <v>25000</v>
      </c>
      <c r="G23" s="75">
        <v>758.8</v>
      </c>
      <c r="H23" s="75">
        <v>14379.8</v>
      </c>
      <c r="I23" s="76">
        <v>10620.2</v>
      </c>
      <c r="J23" s="75">
        <v>15000</v>
      </c>
      <c r="K23" s="75"/>
      <c r="L23" s="76">
        <f>J23-G23</f>
        <v>14241.2</v>
      </c>
    </row>
    <row r="24" spans="1:12" x14ac:dyDescent="0.25">
      <c r="A24" s="3"/>
      <c r="B24" s="33"/>
      <c r="C24" s="73" t="s">
        <v>44</v>
      </c>
      <c r="D24" s="74" t="s">
        <v>45</v>
      </c>
      <c r="E24" s="75">
        <v>33000</v>
      </c>
      <c r="F24" s="75">
        <v>33000</v>
      </c>
      <c r="G24" s="75">
        <v>278.2</v>
      </c>
      <c r="H24" s="75">
        <v>31331.7</v>
      </c>
      <c r="I24" s="76">
        <v>1668.2999999999993</v>
      </c>
      <c r="J24" s="75">
        <v>33000</v>
      </c>
      <c r="K24" s="75"/>
      <c r="L24" s="76">
        <f>J24-G24</f>
        <v>32721.8</v>
      </c>
    </row>
    <row r="25" spans="1:12" ht="30" x14ac:dyDescent="0.25">
      <c r="A25" s="3"/>
      <c r="B25" s="33"/>
      <c r="C25" s="73" t="s">
        <v>46</v>
      </c>
      <c r="D25" s="74" t="s">
        <v>47</v>
      </c>
      <c r="E25" s="75">
        <v>245000</v>
      </c>
      <c r="F25" s="75">
        <f>F26+F27</f>
        <v>299600</v>
      </c>
      <c r="G25" s="78">
        <v>80</v>
      </c>
      <c r="H25" s="78">
        <v>299500</v>
      </c>
      <c r="I25" s="79">
        <v>100</v>
      </c>
      <c r="J25" s="75">
        <v>299600</v>
      </c>
      <c r="K25" s="75"/>
      <c r="L25" s="76">
        <f>J25-G25</f>
        <v>299520</v>
      </c>
    </row>
    <row r="26" spans="1:12" x14ac:dyDescent="0.25">
      <c r="A26" s="3"/>
      <c r="B26" s="33"/>
      <c r="C26" s="73"/>
      <c r="D26" s="74" t="s">
        <v>48</v>
      </c>
      <c r="E26" s="75"/>
      <c r="F26" s="80">
        <v>182900</v>
      </c>
      <c r="G26" s="81"/>
      <c r="H26" s="81">
        <v>182800</v>
      </c>
      <c r="I26" s="82">
        <v>100</v>
      </c>
      <c r="J26" s="75">
        <v>182900</v>
      </c>
      <c r="K26" s="75"/>
      <c r="L26" s="76"/>
    </row>
    <row r="27" spans="1:12" ht="45" x14ac:dyDescent="0.25">
      <c r="A27" s="3"/>
      <c r="B27" s="33"/>
      <c r="C27" s="73"/>
      <c r="D27" s="74" t="s">
        <v>49</v>
      </c>
      <c r="E27" s="75"/>
      <c r="F27" s="80">
        <v>116700</v>
      </c>
      <c r="G27" s="81"/>
      <c r="H27" s="81">
        <v>116700</v>
      </c>
      <c r="I27" s="82">
        <v>0</v>
      </c>
      <c r="J27" s="75">
        <v>116700</v>
      </c>
      <c r="K27" s="75"/>
      <c r="L27" s="76"/>
    </row>
    <row r="28" spans="1:12" ht="45" x14ac:dyDescent="0.25">
      <c r="A28" s="3"/>
      <c r="B28" s="33"/>
      <c r="C28" s="73"/>
      <c r="D28" s="74" t="s">
        <v>50</v>
      </c>
      <c r="E28" s="75"/>
      <c r="F28" s="80">
        <v>655400</v>
      </c>
      <c r="G28" s="81">
        <v>800</v>
      </c>
      <c r="H28" s="81">
        <v>645400</v>
      </c>
      <c r="I28" s="82">
        <v>10000</v>
      </c>
      <c r="J28" s="75">
        <v>645400</v>
      </c>
      <c r="K28" s="75"/>
      <c r="L28" s="76">
        <f>J28-G28</f>
        <v>644600</v>
      </c>
    </row>
    <row r="29" spans="1:12" s="72" customFormat="1" ht="18" x14ac:dyDescent="0.25">
      <c r="A29" s="67"/>
      <c r="B29" s="68" t="s">
        <v>51</v>
      </c>
      <c r="C29" s="68"/>
      <c r="D29" s="69" t="s">
        <v>52</v>
      </c>
      <c r="E29" s="70">
        <f>E30+E31+E32</f>
        <v>1650000</v>
      </c>
      <c r="F29" s="70">
        <f>F30+F31+F32</f>
        <v>1650000</v>
      </c>
      <c r="G29" s="70">
        <v>966</v>
      </c>
      <c r="H29" s="70">
        <v>1618228.5</v>
      </c>
      <c r="I29" s="68"/>
      <c r="J29" s="70">
        <f>J30+J31+J32</f>
        <v>1638000</v>
      </c>
      <c r="K29" s="70">
        <f>J29-F29</f>
        <v>-12000</v>
      </c>
      <c r="L29" s="71">
        <f>J29-G29</f>
        <v>1637034</v>
      </c>
    </row>
    <row r="30" spans="1:12" ht="30" x14ac:dyDescent="0.25">
      <c r="A30" s="3"/>
      <c r="B30" s="33"/>
      <c r="C30" s="73" t="s">
        <v>53</v>
      </c>
      <c r="D30" s="74" t="s">
        <v>54</v>
      </c>
      <c r="E30" s="75">
        <v>1550000</v>
      </c>
      <c r="F30" s="75">
        <v>1550000</v>
      </c>
      <c r="G30" s="75"/>
      <c r="H30" s="75">
        <v>1531620</v>
      </c>
      <c r="I30" s="76">
        <v>18380</v>
      </c>
      <c r="J30" s="75">
        <v>1550000</v>
      </c>
      <c r="K30" s="75"/>
      <c r="L30" s="76"/>
    </row>
    <row r="31" spans="1:12" ht="45" x14ac:dyDescent="0.25">
      <c r="A31" s="3"/>
      <c r="B31" s="33"/>
      <c r="C31" s="73" t="s">
        <v>55</v>
      </c>
      <c r="D31" s="74" t="s">
        <v>56</v>
      </c>
      <c r="E31" s="75">
        <v>65000</v>
      </c>
      <c r="F31" s="75">
        <v>65000</v>
      </c>
      <c r="G31" s="75"/>
      <c r="H31" s="75">
        <v>52574.5</v>
      </c>
      <c r="I31" s="76">
        <v>12425.5</v>
      </c>
      <c r="J31" s="75">
        <v>53000</v>
      </c>
      <c r="K31" s="75"/>
      <c r="L31" s="76"/>
    </row>
    <row r="32" spans="1:12" ht="60" x14ac:dyDescent="0.25">
      <c r="A32" s="3"/>
      <c r="B32" s="33"/>
      <c r="C32" s="73" t="s">
        <v>57</v>
      </c>
      <c r="D32" s="74" t="s">
        <v>58</v>
      </c>
      <c r="E32" s="75">
        <v>35000</v>
      </c>
      <c r="F32" s="75">
        <v>35000</v>
      </c>
      <c r="G32" s="75">
        <f>G29</f>
        <v>966</v>
      </c>
      <c r="H32" s="78">
        <v>34034</v>
      </c>
      <c r="I32" s="79">
        <v>966</v>
      </c>
      <c r="J32" s="75">
        <v>35000</v>
      </c>
      <c r="K32" s="75"/>
      <c r="L32" s="76">
        <f>J32-G32</f>
        <v>34034</v>
      </c>
    </row>
    <row r="33" spans="1:12" s="72" customFormat="1" ht="18" x14ac:dyDescent="0.25">
      <c r="A33" s="67"/>
      <c r="B33" s="68" t="s">
        <v>59</v>
      </c>
      <c r="C33" s="68"/>
      <c r="D33" s="69" t="s">
        <v>60</v>
      </c>
      <c r="E33" s="70">
        <v>270000</v>
      </c>
      <c r="F33" s="70">
        <f>'[1]დაზუსტებული ბიუჯეტი-8,09,16'!M13</f>
        <v>270000</v>
      </c>
      <c r="G33" s="70"/>
      <c r="H33" s="70">
        <v>270000</v>
      </c>
      <c r="I33" s="68">
        <v>0</v>
      </c>
      <c r="J33" s="70"/>
      <c r="K33" s="70"/>
      <c r="L33" s="71"/>
    </row>
    <row r="34" spans="1:12" s="72" customFormat="1" ht="18" x14ac:dyDescent="0.25">
      <c r="A34" s="67"/>
      <c r="B34" s="68" t="s">
        <v>61</v>
      </c>
      <c r="C34" s="68"/>
      <c r="D34" s="69" t="s">
        <v>62</v>
      </c>
      <c r="E34" s="70">
        <v>8000000</v>
      </c>
      <c r="F34" s="70">
        <f>'[1]დაზუსტებული ბიუჯეტი-8,09,16'!M14</f>
        <v>8000000</v>
      </c>
      <c r="G34" s="70"/>
      <c r="H34" s="70">
        <v>10126241.74</v>
      </c>
      <c r="I34" s="70">
        <v>-2126241.7400000002</v>
      </c>
      <c r="J34" s="70">
        <f>F34+K34</f>
        <v>10130000</v>
      </c>
      <c r="K34" s="70">
        <v>2130000</v>
      </c>
      <c r="L34" s="71"/>
    </row>
    <row r="35" spans="1:12" s="72" customFormat="1" ht="18" x14ac:dyDescent="0.25">
      <c r="A35" s="67"/>
      <c r="B35" s="68" t="s">
        <v>63</v>
      </c>
      <c r="C35" s="68"/>
      <c r="D35" s="69" t="s">
        <v>64</v>
      </c>
      <c r="E35" s="70">
        <f>E36+E37+E38+E39+E40+E41+E42+E43+E44+E45+E46+E47+E48</f>
        <v>14000000</v>
      </c>
      <c r="F35" s="70">
        <f>F36+F37+F38+F39+F40+F41+F48</f>
        <v>13830000</v>
      </c>
      <c r="G35" s="70"/>
      <c r="H35" s="70">
        <v>13943233.870000001</v>
      </c>
      <c r="I35" s="68"/>
      <c r="J35" s="70">
        <f>J36+J37+J38+J39+J40+J41+J48</f>
        <v>14023000</v>
      </c>
      <c r="K35" s="70">
        <f>J35-F35</f>
        <v>193000</v>
      </c>
      <c r="L35" s="71"/>
    </row>
    <row r="36" spans="1:12" ht="45" x14ac:dyDescent="0.25">
      <c r="A36" s="3"/>
      <c r="B36" s="33"/>
      <c r="C36" s="73" t="s">
        <v>65</v>
      </c>
      <c r="D36" s="74" t="s">
        <v>66</v>
      </c>
      <c r="E36" s="75">
        <v>2613400</v>
      </c>
      <c r="F36" s="75">
        <v>2613400</v>
      </c>
      <c r="G36" s="75"/>
      <c r="H36" s="83">
        <v>2676000.31</v>
      </c>
      <c r="I36" s="84">
        <v>-62600.310000000056</v>
      </c>
      <c r="J36" s="75">
        <f>F36+K36</f>
        <v>2676100</v>
      </c>
      <c r="K36" s="75">
        <v>62700</v>
      </c>
      <c r="L36" s="76"/>
    </row>
    <row r="37" spans="1:12" x14ac:dyDescent="0.25">
      <c r="A37" s="3"/>
      <c r="B37" s="33"/>
      <c r="C37" s="73" t="s">
        <v>67</v>
      </c>
      <c r="D37" s="74" t="s">
        <v>68</v>
      </c>
      <c r="E37" s="75">
        <v>1202200</v>
      </c>
      <c r="F37" s="75">
        <v>1202200</v>
      </c>
      <c r="G37" s="75"/>
      <c r="H37" s="75"/>
      <c r="I37" s="76"/>
      <c r="J37" s="75">
        <v>852200</v>
      </c>
      <c r="K37" s="75">
        <f>J37-F37</f>
        <v>-350000</v>
      </c>
      <c r="L37" s="76"/>
    </row>
    <row r="38" spans="1:12" x14ac:dyDescent="0.25">
      <c r="A38" s="3"/>
      <c r="B38" s="33"/>
      <c r="C38" s="73" t="s">
        <v>69</v>
      </c>
      <c r="D38" s="74" t="s">
        <v>70</v>
      </c>
      <c r="E38" s="75">
        <v>9110600</v>
      </c>
      <c r="F38" s="75">
        <v>9110600</v>
      </c>
      <c r="G38" s="75"/>
      <c r="H38" s="75">
        <v>9590852.0100000016</v>
      </c>
      <c r="I38" s="76">
        <v>-480252.01000000164</v>
      </c>
      <c r="J38" s="75">
        <f>F38+K38</f>
        <v>9590900</v>
      </c>
      <c r="K38" s="75">
        <v>480300</v>
      </c>
      <c r="L38" s="76"/>
    </row>
    <row r="39" spans="1:12" ht="45" x14ac:dyDescent="0.25">
      <c r="A39" s="3"/>
      <c r="B39" s="33"/>
      <c r="C39" s="73" t="s">
        <v>71</v>
      </c>
      <c r="D39" s="74" t="s">
        <v>72</v>
      </c>
      <c r="E39" s="75">
        <v>40000</v>
      </c>
      <c r="F39" s="75">
        <v>40000</v>
      </c>
      <c r="G39" s="75"/>
      <c r="H39" s="75">
        <v>850381.1399999999</v>
      </c>
      <c r="I39" s="76">
        <v>429618.8600000001</v>
      </c>
      <c r="J39" s="75">
        <v>40000</v>
      </c>
      <c r="K39" s="75"/>
      <c r="L39" s="76"/>
    </row>
    <row r="40" spans="1:12" ht="29.25" customHeight="1" x14ac:dyDescent="0.25">
      <c r="A40" s="3"/>
      <c r="B40" s="33"/>
      <c r="C40" s="73" t="s">
        <v>73</v>
      </c>
      <c r="D40" s="74" t="s">
        <v>74</v>
      </c>
      <c r="E40" s="75">
        <v>37800</v>
      </c>
      <c r="F40" s="75">
        <v>37800</v>
      </c>
      <c r="G40" s="75"/>
      <c r="H40" s="75"/>
      <c r="I40" s="76"/>
      <c r="J40" s="75">
        <v>37800</v>
      </c>
      <c r="K40" s="75"/>
      <c r="L40" s="76"/>
    </row>
    <row r="41" spans="1:12" x14ac:dyDescent="0.25">
      <c r="A41" s="3"/>
      <c r="B41" s="33"/>
      <c r="C41" s="73" t="s">
        <v>75</v>
      </c>
      <c r="D41" s="74" t="s">
        <v>76</v>
      </c>
      <c r="E41" s="75">
        <v>543000</v>
      </c>
      <c r="F41" s="75">
        <v>373000</v>
      </c>
      <c r="G41" s="75"/>
      <c r="H41" s="75">
        <v>826000.40999999992</v>
      </c>
      <c r="I41" s="76">
        <v>169999.59000000008</v>
      </c>
      <c r="J41" s="75">
        <v>373000</v>
      </c>
      <c r="K41" s="75"/>
      <c r="L41" s="76"/>
    </row>
    <row r="42" spans="1:12" x14ac:dyDescent="0.25">
      <c r="A42" s="3"/>
      <c r="B42" s="33"/>
      <c r="C42" s="73" t="s">
        <v>77</v>
      </c>
      <c r="D42" s="74" t="s">
        <v>78</v>
      </c>
      <c r="E42" s="75"/>
      <c r="F42" s="75"/>
      <c r="G42" s="75"/>
      <c r="H42" s="75"/>
      <c r="I42" s="75"/>
      <c r="J42" s="75"/>
      <c r="K42" s="75"/>
      <c r="L42" s="76"/>
    </row>
    <row r="43" spans="1:12" ht="45" x14ac:dyDescent="0.25">
      <c r="A43" s="3"/>
      <c r="B43" s="33"/>
      <c r="C43" s="73" t="s">
        <v>79</v>
      </c>
      <c r="D43" s="74" t="s">
        <v>80</v>
      </c>
      <c r="E43" s="75"/>
      <c r="F43" s="75"/>
      <c r="G43" s="75"/>
      <c r="H43" s="75"/>
      <c r="I43" s="75"/>
      <c r="J43" s="75"/>
      <c r="K43" s="75"/>
      <c r="L43" s="76"/>
    </row>
    <row r="44" spans="1:12" ht="30" x14ac:dyDescent="0.25">
      <c r="A44" s="3"/>
      <c r="B44" s="33"/>
      <c r="C44" s="73" t="s">
        <v>81</v>
      </c>
      <c r="D44" s="74" t="s">
        <v>82</v>
      </c>
      <c r="E44" s="75"/>
      <c r="F44" s="75"/>
      <c r="G44" s="75"/>
      <c r="H44" s="75"/>
      <c r="I44" s="75"/>
      <c r="J44" s="75"/>
      <c r="K44" s="75"/>
      <c r="L44" s="76"/>
    </row>
    <row r="45" spans="1:12" x14ac:dyDescent="0.25">
      <c r="A45" s="3"/>
      <c r="B45" s="33"/>
      <c r="C45" s="73" t="s">
        <v>83</v>
      </c>
      <c r="D45" s="74" t="s">
        <v>84</v>
      </c>
      <c r="E45" s="75"/>
      <c r="F45" s="75"/>
      <c r="G45" s="75"/>
      <c r="H45" s="75"/>
      <c r="I45" s="75"/>
      <c r="J45" s="75"/>
      <c r="K45" s="75"/>
      <c r="L45" s="76"/>
    </row>
    <row r="46" spans="1:12" ht="30" x14ac:dyDescent="0.25">
      <c r="A46" s="3"/>
      <c r="B46" s="33"/>
      <c r="C46" s="73" t="s">
        <v>85</v>
      </c>
      <c r="D46" s="74" t="s">
        <v>86</v>
      </c>
      <c r="E46" s="75"/>
      <c r="F46" s="75"/>
      <c r="G46" s="75"/>
      <c r="H46" s="75"/>
      <c r="I46" s="75"/>
      <c r="J46" s="75"/>
      <c r="K46" s="75"/>
      <c r="L46" s="76"/>
    </row>
    <row r="47" spans="1:12" ht="45" x14ac:dyDescent="0.25">
      <c r="A47" s="3"/>
      <c r="B47" s="33"/>
      <c r="C47" s="73" t="s">
        <v>87</v>
      </c>
      <c r="D47" s="74" t="s">
        <v>88</v>
      </c>
      <c r="E47" s="75"/>
      <c r="F47" s="75"/>
      <c r="G47" s="75"/>
      <c r="H47" s="75"/>
      <c r="I47" s="75"/>
      <c r="J47" s="75"/>
      <c r="K47" s="75"/>
      <c r="L47" s="76"/>
    </row>
    <row r="48" spans="1:12" ht="75" x14ac:dyDescent="0.25">
      <c r="A48" s="3"/>
      <c r="B48" s="33"/>
      <c r="C48" s="73" t="s">
        <v>89</v>
      </c>
      <c r="D48" s="74" t="s">
        <v>90</v>
      </c>
      <c r="E48" s="75">
        <v>453000</v>
      </c>
      <c r="F48" s="75">
        <v>453000</v>
      </c>
      <c r="G48" s="75"/>
      <c r="H48" s="75"/>
      <c r="I48" s="75"/>
      <c r="J48" s="75">
        <v>453000</v>
      </c>
      <c r="K48" s="75"/>
      <c r="L48" s="76"/>
    </row>
    <row r="49" spans="1:12" s="72" customFormat="1" ht="18" x14ac:dyDescent="0.25">
      <c r="A49" s="67"/>
      <c r="B49" s="68" t="s">
        <v>91</v>
      </c>
      <c r="C49" s="68"/>
      <c r="D49" s="69" t="s">
        <v>92</v>
      </c>
      <c r="E49" s="70">
        <f>E50+E51+E52+E53+E54+E55+E56+E57+E58</f>
        <v>8424000</v>
      </c>
      <c r="F49" s="70">
        <f>F50+F51+F52+F53</f>
        <v>7624000</v>
      </c>
      <c r="G49" s="70">
        <v>73649.399999999994</v>
      </c>
      <c r="H49" s="70">
        <v>6511724.5999999996</v>
      </c>
      <c r="I49" s="68"/>
      <c r="J49" s="70">
        <f>J50+J51+J52+J53</f>
        <v>7163700</v>
      </c>
      <c r="K49" s="70">
        <f>J49-F49</f>
        <v>-460300</v>
      </c>
      <c r="L49" s="71">
        <f>J49-G49</f>
        <v>7090050.5999999996</v>
      </c>
    </row>
    <row r="50" spans="1:12" ht="45" x14ac:dyDescent="0.25">
      <c r="A50" s="3"/>
      <c r="B50" s="33"/>
      <c r="C50" s="73" t="s">
        <v>93</v>
      </c>
      <c r="D50" s="74" t="s">
        <v>94</v>
      </c>
      <c r="E50" s="75">
        <v>900000</v>
      </c>
      <c r="F50" s="75">
        <v>900000</v>
      </c>
      <c r="G50" s="75">
        <v>73649.399999999994</v>
      </c>
      <c r="H50" s="75">
        <v>760476.89999999991</v>
      </c>
      <c r="I50" s="76">
        <v>139523.10000000009</v>
      </c>
      <c r="J50" s="75">
        <v>870000</v>
      </c>
      <c r="K50" s="75">
        <f>J50-F50</f>
        <v>-30000</v>
      </c>
      <c r="L50" s="76">
        <f>J50-G50</f>
        <v>796350.6</v>
      </c>
    </row>
    <row r="51" spans="1:12" ht="30" x14ac:dyDescent="0.25">
      <c r="A51" s="3"/>
      <c r="B51" s="33"/>
      <c r="C51" s="73" t="s">
        <v>95</v>
      </c>
      <c r="D51" s="74" t="s">
        <v>96</v>
      </c>
      <c r="E51" s="75">
        <v>2625000</v>
      </c>
      <c r="F51" s="75">
        <v>2625000</v>
      </c>
      <c r="G51" s="75"/>
      <c r="H51" s="75">
        <v>2877373.35</v>
      </c>
      <c r="I51" s="76">
        <v>-252373.35000000009</v>
      </c>
      <c r="J51" s="75">
        <f>F51+252400</f>
        <v>2877400</v>
      </c>
      <c r="K51" s="75">
        <f>J51-F51</f>
        <v>252400</v>
      </c>
      <c r="L51" s="76"/>
    </row>
    <row r="52" spans="1:12" ht="30" x14ac:dyDescent="0.25">
      <c r="A52" s="3"/>
      <c r="B52" s="33"/>
      <c r="C52" s="73" t="s">
        <v>97</v>
      </c>
      <c r="D52" s="74" t="s">
        <v>98</v>
      </c>
      <c r="E52" s="75">
        <v>2269000</v>
      </c>
      <c r="F52" s="75">
        <v>2269000</v>
      </c>
      <c r="G52" s="75"/>
      <c r="H52" s="75">
        <v>2186310.2800000003</v>
      </c>
      <c r="I52" s="76">
        <v>82689.719999999739</v>
      </c>
      <c r="J52" s="75">
        <f>F52-82700</f>
        <v>2186300</v>
      </c>
      <c r="K52" s="75">
        <v>-82700</v>
      </c>
      <c r="L52" s="76"/>
    </row>
    <row r="53" spans="1:12" ht="30" x14ac:dyDescent="0.25">
      <c r="A53" s="3"/>
      <c r="B53" s="33"/>
      <c r="C53" s="73" t="s">
        <v>99</v>
      </c>
      <c r="D53" s="74" t="s">
        <v>100</v>
      </c>
      <c r="E53" s="75">
        <v>2630000</v>
      </c>
      <c r="F53" s="75">
        <v>1830000</v>
      </c>
      <c r="G53" s="75"/>
      <c r="H53" s="75">
        <v>1170000</v>
      </c>
      <c r="I53" s="76">
        <v>660000</v>
      </c>
      <c r="J53" s="75">
        <f>F53-600000</f>
        <v>1230000</v>
      </c>
      <c r="K53" s="75">
        <v>-600000</v>
      </c>
      <c r="L53" s="76"/>
    </row>
    <row r="54" spans="1:12" ht="30" x14ac:dyDescent="0.25">
      <c r="A54" s="3"/>
      <c r="B54" s="33"/>
      <c r="C54" s="73" t="s">
        <v>101</v>
      </c>
      <c r="D54" s="74" t="s">
        <v>102</v>
      </c>
      <c r="E54" s="75"/>
      <c r="F54" s="75"/>
      <c r="G54" s="75"/>
      <c r="H54" s="75"/>
      <c r="I54" s="76"/>
      <c r="J54" s="75"/>
      <c r="K54" s="75"/>
      <c r="L54" s="76"/>
    </row>
    <row r="55" spans="1:12" x14ac:dyDescent="0.25">
      <c r="A55" s="3"/>
      <c r="B55" s="33"/>
      <c r="C55" s="73" t="s">
        <v>103</v>
      </c>
      <c r="D55" s="74" t="s">
        <v>104</v>
      </c>
      <c r="E55" s="75"/>
      <c r="F55" s="75"/>
      <c r="G55" s="75"/>
      <c r="H55" s="75"/>
      <c r="I55" s="76"/>
      <c r="J55" s="75"/>
      <c r="K55" s="75"/>
      <c r="L55" s="76"/>
    </row>
    <row r="56" spans="1:12" ht="30" x14ac:dyDescent="0.25">
      <c r="A56" s="3"/>
      <c r="B56" s="33"/>
      <c r="C56" s="73" t="s">
        <v>105</v>
      </c>
      <c r="D56" s="74" t="s">
        <v>106</v>
      </c>
      <c r="E56" s="75"/>
      <c r="F56" s="75"/>
      <c r="G56" s="75"/>
      <c r="H56" s="75"/>
      <c r="I56" s="76"/>
      <c r="J56" s="75"/>
      <c r="K56" s="75"/>
      <c r="L56" s="76"/>
    </row>
    <row r="57" spans="1:12" x14ac:dyDescent="0.25">
      <c r="A57" s="3"/>
      <c r="B57" s="33"/>
      <c r="C57" s="73" t="s">
        <v>107</v>
      </c>
      <c r="D57" s="74" t="s">
        <v>108</v>
      </c>
      <c r="E57" s="75"/>
      <c r="F57" s="75"/>
      <c r="G57" s="75"/>
      <c r="H57" s="75"/>
      <c r="I57" s="76"/>
      <c r="J57" s="75"/>
      <c r="K57" s="75"/>
      <c r="L57" s="76"/>
    </row>
    <row r="58" spans="1:12" ht="45" x14ac:dyDescent="0.25">
      <c r="A58" s="3"/>
      <c r="B58" s="33"/>
      <c r="C58" s="73" t="s">
        <v>109</v>
      </c>
      <c r="D58" s="74" t="s">
        <v>110</v>
      </c>
      <c r="E58" s="75"/>
      <c r="F58" s="75"/>
      <c r="G58" s="75"/>
      <c r="H58" s="75"/>
      <c r="I58" s="76"/>
      <c r="J58" s="75"/>
      <c r="K58" s="75"/>
      <c r="L58" s="76"/>
    </row>
    <row r="59" spans="1:12" s="72" customFormat="1" ht="18" x14ac:dyDescent="0.25">
      <c r="A59" s="67"/>
      <c r="B59" s="68" t="s">
        <v>111</v>
      </c>
      <c r="C59" s="68"/>
      <c r="D59" s="69" t="s">
        <v>112</v>
      </c>
      <c r="E59" s="70">
        <f>E60+E61+E62+E63+E64+E65+E66</f>
        <v>7000000</v>
      </c>
      <c r="F59" s="70">
        <f>F60+F61+F62+F63+F64+F65+F66</f>
        <v>7076000</v>
      </c>
      <c r="G59" s="70">
        <f>G62+G63</f>
        <v>84612.4</v>
      </c>
      <c r="H59" s="70">
        <v>6081500.3300000001</v>
      </c>
      <c r="I59" s="68"/>
      <c r="J59" s="70">
        <f>J60+J61+J62+J63+J64+J65+J66</f>
        <v>6460000</v>
      </c>
      <c r="K59" s="70">
        <f>J59-F59</f>
        <v>-616000</v>
      </c>
      <c r="L59" s="71">
        <f>J59-G59</f>
        <v>6375387.5999999996</v>
      </c>
    </row>
    <row r="60" spans="1:12" x14ac:dyDescent="0.25">
      <c r="A60" s="3"/>
      <c r="B60" s="33"/>
      <c r="C60" s="73" t="s">
        <v>113</v>
      </c>
      <c r="D60" s="74" t="s">
        <v>114</v>
      </c>
      <c r="E60" s="75">
        <v>2700000</v>
      </c>
      <c r="F60" s="75">
        <v>2700000</v>
      </c>
      <c r="G60" s="75"/>
      <c r="H60" s="75">
        <v>2477946</v>
      </c>
      <c r="I60" s="76">
        <v>222054</v>
      </c>
      <c r="J60" s="75">
        <v>2500000</v>
      </c>
      <c r="K60" s="75">
        <v>-200000</v>
      </c>
      <c r="L60" s="76"/>
    </row>
    <row r="61" spans="1:12" x14ac:dyDescent="0.25">
      <c r="A61" s="3"/>
      <c r="B61" s="33"/>
      <c r="C61" s="73" t="s">
        <v>115</v>
      </c>
      <c r="D61" s="74" t="s">
        <v>116</v>
      </c>
      <c r="E61" s="75">
        <v>2474700</v>
      </c>
      <c r="F61" s="75">
        <v>2474700</v>
      </c>
      <c r="G61" s="75"/>
      <c r="H61" s="75">
        <v>2041038.7399999998</v>
      </c>
      <c r="I61" s="76">
        <v>433661.26000000024</v>
      </c>
      <c r="J61" s="75">
        <f>F61+K61</f>
        <v>2074700</v>
      </c>
      <c r="K61" s="75">
        <v>-400000</v>
      </c>
      <c r="L61" s="76"/>
    </row>
    <row r="62" spans="1:12" x14ac:dyDescent="0.25">
      <c r="A62" s="3"/>
      <c r="B62" s="33"/>
      <c r="C62" s="73" t="s">
        <v>117</v>
      </c>
      <c r="D62" s="74" t="s">
        <v>118</v>
      </c>
      <c r="E62" s="75">
        <v>413300</v>
      </c>
      <c r="F62" s="75">
        <v>413300</v>
      </c>
      <c r="G62" s="75">
        <v>1059.4000000000001</v>
      </c>
      <c r="H62" s="75">
        <v>406930.55000000005</v>
      </c>
      <c r="I62" s="76">
        <v>6369.4499999999534</v>
      </c>
      <c r="J62" s="75">
        <f>F62+K62</f>
        <v>407300</v>
      </c>
      <c r="K62" s="75">
        <v>-6000</v>
      </c>
      <c r="L62" s="76">
        <f>J62-G62</f>
        <v>406240.6</v>
      </c>
    </row>
    <row r="63" spans="1:12" ht="45" x14ac:dyDescent="0.25">
      <c r="A63" s="3"/>
      <c r="B63" s="33"/>
      <c r="C63" s="73" t="s">
        <v>119</v>
      </c>
      <c r="D63" s="74" t="s">
        <v>120</v>
      </c>
      <c r="E63" s="75">
        <v>491500</v>
      </c>
      <c r="F63" s="75">
        <v>367500</v>
      </c>
      <c r="G63" s="75">
        <v>83553</v>
      </c>
      <c r="H63" s="75">
        <v>362973</v>
      </c>
      <c r="I63" s="76"/>
      <c r="J63" s="75">
        <v>357500</v>
      </c>
      <c r="K63" s="75">
        <f>J63-F63</f>
        <v>-10000</v>
      </c>
      <c r="L63" s="76">
        <f>J63-G63</f>
        <v>273947</v>
      </c>
    </row>
    <row r="64" spans="1:12" ht="30" x14ac:dyDescent="0.25">
      <c r="A64" s="3"/>
      <c r="B64" s="33"/>
      <c r="C64" s="73" t="s">
        <v>121</v>
      </c>
      <c r="D64" s="74" t="s">
        <v>122</v>
      </c>
      <c r="E64" s="75">
        <v>800000</v>
      </c>
      <c r="F64" s="75">
        <v>800000</v>
      </c>
      <c r="G64" s="75"/>
      <c r="H64" s="75">
        <v>744790.4</v>
      </c>
      <c r="I64" s="76">
        <v>55209.599999999977</v>
      </c>
      <c r="J64" s="75">
        <v>800000</v>
      </c>
      <c r="K64" s="75"/>
      <c r="L64" s="76"/>
    </row>
    <row r="65" spans="1:12" x14ac:dyDescent="0.25">
      <c r="A65" s="3"/>
      <c r="B65" s="33"/>
      <c r="C65" s="73" t="s">
        <v>123</v>
      </c>
      <c r="D65" s="74" t="s">
        <v>124</v>
      </c>
      <c r="E65" s="75">
        <v>50500</v>
      </c>
      <c r="F65" s="75">
        <v>94500</v>
      </c>
      <c r="G65" s="75"/>
      <c r="H65" s="75"/>
      <c r="I65" s="76"/>
      <c r="J65" s="75">
        <v>94500</v>
      </c>
      <c r="K65" s="75"/>
      <c r="L65" s="76"/>
    </row>
    <row r="66" spans="1:12" x14ac:dyDescent="0.25">
      <c r="A66" s="3"/>
      <c r="B66" s="33"/>
      <c r="C66" s="73" t="s">
        <v>125</v>
      </c>
      <c r="D66" s="74" t="s">
        <v>126</v>
      </c>
      <c r="E66" s="75">
        <v>70000</v>
      </c>
      <c r="F66" s="75">
        <f>F67+F68+F69</f>
        <v>226000</v>
      </c>
      <c r="G66" s="75"/>
      <c r="H66" s="75">
        <v>165655.63999999998</v>
      </c>
      <c r="I66" s="76">
        <v>18344.360000000015</v>
      </c>
      <c r="J66" s="75">
        <v>226000</v>
      </c>
      <c r="K66" s="75"/>
      <c r="L66" s="76"/>
    </row>
    <row r="67" spans="1:12" x14ac:dyDescent="0.25">
      <c r="A67" s="3"/>
      <c r="B67" s="33"/>
      <c r="C67" s="73"/>
      <c r="D67" s="74" t="s">
        <v>127</v>
      </c>
      <c r="E67" s="75">
        <v>34000</v>
      </c>
      <c r="F67" s="75">
        <v>34000</v>
      </c>
      <c r="G67" s="75"/>
      <c r="H67" s="75"/>
      <c r="I67" s="76"/>
      <c r="J67" s="75">
        <v>34000</v>
      </c>
      <c r="K67" s="75"/>
      <c r="L67" s="76"/>
    </row>
    <row r="68" spans="1:12" ht="60" x14ac:dyDescent="0.25">
      <c r="A68" s="3"/>
      <c r="B68" s="33"/>
      <c r="C68" s="73"/>
      <c r="D68" s="74" t="s">
        <v>128</v>
      </c>
      <c r="E68" s="75">
        <v>36000</v>
      </c>
      <c r="F68" s="75">
        <v>42000</v>
      </c>
      <c r="G68" s="75"/>
      <c r="H68" s="75">
        <v>42000</v>
      </c>
      <c r="I68" s="76">
        <v>0</v>
      </c>
      <c r="J68" s="75">
        <v>42000</v>
      </c>
      <c r="K68" s="75"/>
      <c r="L68" s="76"/>
    </row>
    <row r="69" spans="1:12" x14ac:dyDescent="0.25">
      <c r="A69" s="3"/>
      <c r="B69" s="33"/>
      <c r="C69" s="73"/>
      <c r="D69" s="74" t="s">
        <v>129</v>
      </c>
      <c r="E69" s="75"/>
      <c r="F69" s="75">
        <v>150000</v>
      </c>
      <c r="G69" s="75"/>
      <c r="H69" s="75"/>
      <c r="I69" s="76"/>
      <c r="J69" s="75">
        <v>150000</v>
      </c>
      <c r="K69" s="75"/>
      <c r="L69" s="76"/>
    </row>
    <row r="70" spans="1:12" s="72" customFormat="1" ht="18" x14ac:dyDescent="0.25">
      <c r="A70" s="67"/>
      <c r="B70" s="68" t="s">
        <v>130</v>
      </c>
      <c r="C70" s="68"/>
      <c r="D70" s="69" t="s">
        <v>131</v>
      </c>
      <c r="E70" s="70">
        <f>E71+E72+E73+E74+E75+E76</f>
        <v>5000000</v>
      </c>
      <c r="F70" s="70">
        <f>F71+F72+F73+F74+F75+F76</f>
        <v>5000000</v>
      </c>
      <c r="G70" s="70">
        <v>53745</v>
      </c>
      <c r="H70" s="70">
        <v>4793631.8099999996</v>
      </c>
      <c r="I70" s="68"/>
      <c r="J70" s="70">
        <f>J71+J72+J73+J74+J75+J76</f>
        <v>4900000</v>
      </c>
      <c r="K70" s="70">
        <f>J70-F70</f>
        <v>-100000</v>
      </c>
      <c r="L70" s="71">
        <f>J70-G70</f>
        <v>4846255</v>
      </c>
    </row>
    <row r="71" spans="1:12" ht="45" x14ac:dyDescent="0.25">
      <c r="A71" s="3"/>
      <c r="B71" s="33"/>
      <c r="C71" s="73" t="s">
        <v>132</v>
      </c>
      <c r="D71" s="74" t="s">
        <v>133</v>
      </c>
      <c r="E71" s="75">
        <v>890000</v>
      </c>
      <c r="F71" s="75">
        <v>890000</v>
      </c>
      <c r="G71" s="75"/>
      <c r="H71" s="75">
        <v>801002.17999999993</v>
      </c>
      <c r="I71" s="76">
        <v>88997.820000000065</v>
      </c>
      <c r="J71" s="75">
        <f>F71+K71</f>
        <v>810000</v>
      </c>
      <c r="K71" s="75">
        <v>-80000</v>
      </c>
      <c r="L71" s="76"/>
    </row>
    <row r="72" spans="1:12" ht="45" x14ac:dyDescent="0.25">
      <c r="A72" s="3"/>
      <c r="B72" s="33"/>
      <c r="C72" s="73" t="s">
        <v>134</v>
      </c>
      <c r="D72" s="74" t="s">
        <v>135</v>
      </c>
      <c r="E72" s="75">
        <v>2772800</v>
      </c>
      <c r="F72" s="75">
        <v>2772800</v>
      </c>
      <c r="G72" s="75"/>
      <c r="H72" s="75">
        <v>2766028.29</v>
      </c>
      <c r="I72" s="76">
        <v>6771.7099999999627</v>
      </c>
      <c r="J72" s="75">
        <f>F72</f>
        <v>2772800</v>
      </c>
      <c r="K72" s="75"/>
      <c r="L72" s="76"/>
    </row>
    <row r="73" spans="1:12" x14ac:dyDescent="0.25">
      <c r="A73" s="3"/>
      <c r="B73" s="33"/>
      <c r="C73" s="73" t="s">
        <v>136</v>
      </c>
      <c r="D73" s="74" t="s">
        <v>137</v>
      </c>
      <c r="E73" s="75">
        <v>881200</v>
      </c>
      <c r="F73" s="75">
        <v>881200</v>
      </c>
      <c r="G73" s="75">
        <v>53745</v>
      </c>
      <c r="H73" s="75">
        <v>799414.05999999994</v>
      </c>
      <c r="I73" s="76">
        <v>81785.940000000061</v>
      </c>
      <c r="J73" s="75">
        <f>F73</f>
        <v>881200</v>
      </c>
      <c r="K73" s="75"/>
      <c r="L73" s="76">
        <f>J73-G73</f>
        <v>827455</v>
      </c>
    </row>
    <row r="74" spans="1:12" ht="30" x14ac:dyDescent="0.25">
      <c r="A74" s="3"/>
      <c r="B74" s="33"/>
      <c r="C74" s="73" t="s">
        <v>138</v>
      </c>
      <c r="D74" s="74" t="s">
        <v>139</v>
      </c>
      <c r="E74" s="75">
        <v>36000</v>
      </c>
      <c r="F74" s="75">
        <v>36000</v>
      </c>
      <c r="G74" s="75"/>
      <c r="H74" s="75">
        <v>36000</v>
      </c>
      <c r="I74" s="76">
        <v>0</v>
      </c>
      <c r="J74" s="75">
        <f>F74</f>
        <v>36000</v>
      </c>
      <c r="K74" s="75"/>
      <c r="L74" s="76"/>
    </row>
    <row r="75" spans="1:12" x14ac:dyDescent="0.25">
      <c r="A75" s="3"/>
      <c r="B75" s="33"/>
      <c r="C75" s="73" t="s">
        <v>140</v>
      </c>
      <c r="D75" s="74" t="s">
        <v>141</v>
      </c>
      <c r="E75" s="75">
        <v>120000</v>
      </c>
      <c r="F75" s="75">
        <v>120000</v>
      </c>
      <c r="G75" s="75"/>
      <c r="H75" s="75">
        <v>130000</v>
      </c>
      <c r="I75" s="76">
        <v>-10000</v>
      </c>
      <c r="J75" s="75">
        <f>F75+K75</f>
        <v>130000</v>
      </c>
      <c r="K75" s="75">
        <v>10000</v>
      </c>
      <c r="L75" s="76"/>
    </row>
    <row r="76" spans="1:12" ht="30" x14ac:dyDescent="0.25">
      <c r="A76" s="3"/>
      <c r="B76" s="33"/>
      <c r="C76" s="73" t="s">
        <v>142</v>
      </c>
      <c r="D76" s="74" t="s">
        <v>143</v>
      </c>
      <c r="E76" s="75">
        <v>300000</v>
      </c>
      <c r="F76" s="75">
        <v>300000</v>
      </c>
      <c r="G76" s="75"/>
      <c r="H76" s="75">
        <v>261187.28</v>
      </c>
      <c r="I76" s="76">
        <v>38812.720000000001</v>
      </c>
      <c r="J76" s="75">
        <f>F76+K76</f>
        <v>270000</v>
      </c>
      <c r="K76" s="75">
        <v>-30000</v>
      </c>
      <c r="L76" s="76"/>
    </row>
    <row r="77" spans="1:12" s="72" customFormat="1" ht="18" x14ac:dyDescent="0.25">
      <c r="A77" s="67"/>
      <c r="B77" s="68" t="s">
        <v>144</v>
      </c>
      <c r="C77" s="68"/>
      <c r="D77" s="69" t="s">
        <v>145</v>
      </c>
      <c r="E77" s="70">
        <f>E78+E79+E80+E81+E82</f>
        <v>400000</v>
      </c>
      <c r="F77" s="70">
        <f>F78+F79+F80+F81+F82</f>
        <v>400000</v>
      </c>
      <c r="G77" s="70">
        <v>34950</v>
      </c>
      <c r="H77" s="70">
        <v>309520</v>
      </c>
      <c r="I77" s="68"/>
      <c r="J77" s="70">
        <f>J78+J79+J80+J81+J82</f>
        <v>365000</v>
      </c>
      <c r="K77" s="70">
        <f>J77-F77</f>
        <v>-35000</v>
      </c>
      <c r="L77" s="71">
        <f>J77-G77</f>
        <v>330050</v>
      </c>
    </row>
    <row r="78" spans="1:12" x14ac:dyDescent="0.25">
      <c r="A78" s="3"/>
      <c r="B78" s="33"/>
      <c r="C78" s="73" t="s">
        <v>146</v>
      </c>
      <c r="D78" s="74" t="s">
        <v>147</v>
      </c>
      <c r="E78" s="75">
        <v>100000</v>
      </c>
      <c r="F78" s="75">
        <v>100000</v>
      </c>
      <c r="G78" s="75"/>
      <c r="H78" s="75">
        <v>99500</v>
      </c>
      <c r="I78" s="76">
        <v>500</v>
      </c>
      <c r="J78" s="75">
        <v>100000</v>
      </c>
      <c r="K78" s="75"/>
      <c r="L78" s="76"/>
    </row>
    <row r="79" spans="1:12" ht="30" x14ac:dyDescent="0.25">
      <c r="A79" s="3"/>
      <c r="B79" s="33"/>
      <c r="C79" s="73" t="s">
        <v>148</v>
      </c>
      <c r="D79" s="74" t="s">
        <v>149</v>
      </c>
      <c r="E79" s="75">
        <v>65000</v>
      </c>
      <c r="F79" s="75">
        <v>65000</v>
      </c>
      <c r="G79" s="75"/>
      <c r="H79" s="75">
        <v>65000</v>
      </c>
      <c r="I79" s="76">
        <v>0</v>
      </c>
      <c r="J79" s="75">
        <v>65000</v>
      </c>
      <c r="K79" s="75"/>
      <c r="L79" s="76"/>
    </row>
    <row r="80" spans="1:12" x14ac:dyDescent="0.25">
      <c r="A80" s="3"/>
      <c r="B80" s="33"/>
      <c r="C80" s="73" t="s">
        <v>150</v>
      </c>
      <c r="D80" s="74" t="s">
        <v>151</v>
      </c>
      <c r="E80" s="75">
        <v>60000</v>
      </c>
      <c r="F80" s="75">
        <v>60000</v>
      </c>
      <c r="G80" s="75"/>
      <c r="H80" s="75">
        <v>47774</v>
      </c>
      <c r="I80" s="76">
        <v>12226</v>
      </c>
      <c r="J80" s="75">
        <v>60000</v>
      </c>
      <c r="K80" s="75"/>
      <c r="L80" s="76"/>
    </row>
    <row r="81" spans="1:12" x14ac:dyDescent="0.25">
      <c r="A81" s="3"/>
      <c r="B81" s="33"/>
      <c r="C81" s="73" t="s">
        <v>152</v>
      </c>
      <c r="D81" s="74" t="s">
        <v>153</v>
      </c>
      <c r="E81" s="75">
        <v>100000</v>
      </c>
      <c r="F81" s="75">
        <v>100000</v>
      </c>
      <c r="G81" s="75">
        <f>G77</f>
        <v>34950</v>
      </c>
      <c r="H81" s="75">
        <v>77776</v>
      </c>
      <c r="I81" s="76">
        <v>22224</v>
      </c>
      <c r="J81" s="75">
        <v>100000</v>
      </c>
      <c r="K81" s="75"/>
      <c r="L81" s="76">
        <f>J81-G81</f>
        <v>65050</v>
      </c>
    </row>
    <row r="82" spans="1:12" x14ac:dyDescent="0.25">
      <c r="A82" s="3"/>
      <c r="B82" s="33"/>
      <c r="C82" s="73" t="s">
        <v>154</v>
      </c>
      <c r="D82" s="74" t="s">
        <v>155</v>
      </c>
      <c r="E82" s="75">
        <v>75000</v>
      </c>
      <c r="F82" s="75">
        <v>75000</v>
      </c>
      <c r="G82" s="75"/>
      <c r="H82" s="75">
        <v>19470</v>
      </c>
      <c r="I82" s="76">
        <v>55530</v>
      </c>
      <c r="J82" s="75">
        <v>40000</v>
      </c>
      <c r="K82" s="75">
        <f>J82-F82</f>
        <v>-35000</v>
      </c>
      <c r="L82" s="76"/>
    </row>
    <row r="83" spans="1:12" s="72" customFormat="1" ht="18" x14ac:dyDescent="0.25">
      <c r="A83" s="67"/>
      <c r="B83" s="68" t="s">
        <v>156</v>
      </c>
      <c r="C83" s="68"/>
      <c r="D83" s="69" t="s">
        <v>157</v>
      </c>
      <c r="E83" s="70">
        <f>E84+E85+E86+E87</f>
        <v>21300000</v>
      </c>
      <c r="F83" s="70">
        <f>F84+F85+F86+F87</f>
        <v>16300000</v>
      </c>
      <c r="G83" s="70">
        <v>465544.10000000009</v>
      </c>
      <c r="H83" s="70">
        <v>8016659.4900000002</v>
      </c>
      <c r="I83" s="68"/>
      <c r="J83" s="70">
        <f>J84+J85+J86+J87</f>
        <v>14700000</v>
      </c>
      <c r="K83" s="70">
        <f>J83-F83</f>
        <v>-1600000</v>
      </c>
      <c r="L83" s="71">
        <f>J83-G83</f>
        <v>14234455.9</v>
      </c>
    </row>
    <row r="84" spans="1:12" x14ac:dyDescent="0.25">
      <c r="A84" s="3"/>
      <c r="B84" s="33"/>
      <c r="C84" s="33" t="s">
        <v>158</v>
      </c>
      <c r="D84" s="74" t="s">
        <v>159</v>
      </c>
      <c r="E84" s="75">
        <v>680000</v>
      </c>
      <c r="F84" s="75">
        <f>E84</f>
        <v>680000</v>
      </c>
      <c r="G84" s="85"/>
      <c r="H84" s="75">
        <v>554301</v>
      </c>
      <c r="I84" s="76">
        <v>125699</v>
      </c>
      <c r="J84" s="75">
        <f>F84+K84</f>
        <v>580000</v>
      </c>
      <c r="K84" s="75">
        <v>-100000</v>
      </c>
      <c r="L84" s="76"/>
    </row>
    <row r="85" spans="1:12" x14ac:dyDescent="0.25">
      <c r="A85" s="3"/>
      <c r="B85" s="33"/>
      <c r="C85" s="73" t="s">
        <v>160</v>
      </c>
      <c r="D85" s="74" t="s">
        <v>161</v>
      </c>
      <c r="E85" s="75">
        <v>13500000</v>
      </c>
      <c r="F85" s="75">
        <f>E85-5000000</f>
        <v>8500000</v>
      </c>
      <c r="G85" s="75"/>
      <c r="H85" s="75">
        <v>4805422.99</v>
      </c>
      <c r="I85" s="76">
        <v>3694577.01</v>
      </c>
      <c r="J85" s="75">
        <f>F85+K85</f>
        <v>7000000</v>
      </c>
      <c r="K85" s="75">
        <v>-1500000</v>
      </c>
      <c r="L85" s="76"/>
    </row>
    <row r="86" spans="1:12" ht="30" x14ac:dyDescent="0.25">
      <c r="A86" s="3"/>
      <c r="B86" s="33"/>
      <c r="C86" s="73" t="s">
        <v>162</v>
      </c>
      <c r="D86" s="74" t="s">
        <v>163</v>
      </c>
      <c r="E86" s="75">
        <v>6000000</v>
      </c>
      <c r="F86" s="75">
        <f>E86</f>
        <v>6000000</v>
      </c>
      <c r="G86" s="75">
        <f>G83</f>
        <v>465544.10000000009</v>
      </c>
      <c r="H86" s="75">
        <v>1536935.5</v>
      </c>
      <c r="I86" s="76">
        <v>4463064.5</v>
      </c>
      <c r="J86" s="75">
        <f>F86</f>
        <v>6000000</v>
      </c>
      <c r="K86" s="75"/>
      <c r="L86" s="76">
        <f>J86-G86</f>
        <v>5534455.9000000004</v>
      </c>
    </row>
    <row r="87" spans="1:12" x14ac:dyDescent="0.25">
      <c r="A87" s="3"/>
      <c r="B87" s="33"/>
      <c r="C87" s="73" t="s">
        <v>164</v>
      </c>
      <c r="D87" s="74" t="s">
        <v>165</v>
      </c>
      <c r="E87" s="75">
        <v>1120000</v>
      </c>
      <c r="F87" s="75">
        <f>E87</f>
        <v>1120000</v>
      </c>
      <c r="G87" s="75"/>
      <c r="H87" s="75">
        <v>1120000</v>
      </c>
      <c r="I87" s="76">
        <v>0</v>
      </c>
      <c r="J87" s="75">
        <f>F87</f>
        <v>1120000</v>
      </c>
      <c r="K87" s="75"/>
      <c r="L87" s="76"/>
    </row>
    <row r="88" spans="1:12" ht="36" x14ac:dyDescent="0.25">
      <c r="A88" s="3"/>
      <c r="B88" s="11" t="s">
        <v>166</v>
      </c>
      <c r="C88" s="12"/>
      <c r="D88" s="13" t="s">
        <v>167</v>
      </c>
      <c r="E88" s="14"/>
      <c r="F88" s="14"/>
      <c r="G88" s="14"/>
      <c r="H88" s="14"/>
      <c r="I88" s="14"/>
      <c r="J88" s="14"/>
      <c r="K88" s="14"/>
      <c r="L88" s="86"/>
    </row>
    <row r="89" spans="1:12" s="72" customFormat="1" ht="18" x14ac:dyDescent="0.25">
      <c r="A89" s="67"/>
      <c r="B89" s="68" t="s">
        <v>168</v>
      </c>
      <c r="C89" s="68"/>
      <c r="D89" s="69" t="s">
        <v>169</v>
      </c>
      <c r="E89" s="70">
        <f>E90+E91+E92+E93+E94+E95+E96</f>
        <v>15000000</v>
      </c>
      <c r="F89" s="70">
        <f>F90+F91+F92+F93+F94+F95+F96</f>
        <v>15302500</v>
      </c>
      <c r="G89" s="70">
        <v>19245.400000000001</v>
      </c>
      <c r="H89" s="70">
        <v>16577139.510000002</v>
      </c>
      <c r="I89" s="68"/>
      <c r="J89" s="70">
        <f>J90+J91+J92+J93+J94+J95+J96</f>
        <v>16580260</v>
      </c>
      <c r="K89" s="70">
        <f>J89-F89</f>
        <v>1277760</v>
      </c>
      <c r="L89" s="71">
        <f>J89-G89</f>
        <v>16561014.6</v>
      </c>
    </row>
    <row r="90" spans="1:12" x14ac:dyDescent="0.25">
      <c r="A90" s="3"/>
      <c r="B90" s="33"/>
      <c r="C90" s="73" t="s">
        <v>170</v>
      </c>
      <c r="D90" s="74" t="s">
        <v>171</v>
      </c>
      <c r="E90" s="75">
        <v>2865300</v>
      </c>
      <c r="F90" s="75">
        <v>2865300</v>
      </c>
      <c r="G90" s="75"/>
      <c r="H90" s="75">
        <v>2865288</v>
      </c>
      <c r="I90" s="76">
        <v>12</v>
      </c>
      <c r="J90" s="75">
        <f>F90</f>
        <v>2865300</v>
      </c>
      <c r="K90" s="75"/>
      <c r="L90" s="76"/>
    </row>
    <row r="91" spans="1:12" x14ac:dyDescent="0.25">
      <c r="A91" s="3"/>
      <c r="B91" s="33"/>
      <c r="C91" s="73" t="s">
        <v>170</v>
      </c>
      <c r="D91" s="74" t="s">
        <v>172</v>
      </c>
      <c r="E91" s="75">
        <v>70100</v>
      </c>
      <c r="F91" s="75">
        <v>70100</v>
      </c>
      <c r="G91" s="75"/>
      <c r="H91" s="75">
        <v>70104</v>
      </c>
      <c r="I91" s="76">
        <v>-4</v>
      </c>
      <c r="J91" s="75">
        <f>F91+K91</f>
        <v>70105</v>
      </c>
      <c r="K91" s="75">
        <v>5</v>
      </c>
      <c r="L91" s="76"/>
    </row>
    <row r="92" spans="1:12" x14ac:dyDescent="0.25">
      <c r="A92" s="3"/>
      <c r="B92" s="33"/>
      <c r="C92" s="73" t="s">
        <v>170</v>
      </c>
      <c r="D92" s="74" t="s">
        <v>173</v>
      </c>
      <c r="E92" s="75">
        <v>151000</v>
      </c>
      <c r="F92" s="75">
        <v>151000</v>
      </c>
      <c r="G92" s="75"/>
      <c r="H92" s="75">
        <v>137963.70000000001</v>
      </c>
      <c r="I92" s="76">
        <v>13036.299999999988</v>
      </c>
      <c r="J92" s="75">
        <f>F92+K92</f>
        <v>141000</v>
      </c>
      <c r="K92" s="75">
        <v>-10000</v>
      </c>
      <c r="L92" s="76"/>
    </row>
    <row r="93" spans="1:12" x14ac:dyDescent="0.25">
      <c r="A93" s="3"/>
      <c r="B93" s="33"/>
      <c r="C93" s="73" t="s">
        <v>174</v>
      </c>
      <c r="D93" s="74" t="s">
        <v>175</v>
      </c>
      <c r="E93" s="75">
        <v>662300</v>
      </c>
      <c r="F93" s="75">
        <v>662300</v>
      </c>
      <c r="G93" s="75">
        <f>G89</f>
        <v>19245.400000000001</v>
      </c>
      <c r="H93" s="75">
        <v>662280</v>
      </c>
      <c r="I93" s="76">
        <v>20</v>
      </c>
      <c r="J93" s="75">
        <f>F93</f>
        <v>662300</v>
      </c>
      <c r="K93" s="75"/>
      <c r="L93" s="76">
        <f>J93-G93</f>
        <v>643054.6</v>
      </c>
    </row>
    <row r="94" spans="1:12" x14ac:dyDescent="0.25">
      <c r="A94" s="3"/>
      <c r="B94" s="33"/>
      <c r="C94" s="73" t="s">
        <v>176</v>
      </c>
      <c r="D94" s="74" t="s">
        <v>177</v>
      </c>
      <c r="E94" s="75">
        <v>96800</v>
      </c>
      <c r="F94" s="75">
        <v>232200</v>
      </c>
      <c r="G94" s="75"/>
      <c r="H94" s="75">
        <v>232200</v>
      </c>
      <c r="I94" s="76">
        <v>0</v>
      </c>
      <c r="J94" s="75">
        <f>F94</f>
        <v>232200</v>
      </c>
      <c r="K94" s="75"/>
      <c r="L94" s="76"/>
    </row>
    <row r="95" spans="1:12" x14ac:dyDescent="0.25">
      <c r="A95" s="3"/>
      <c r="B95" s="33"/>
      <c r="C95" s="73" t="s">
        <v>178</v>
      </c>
      <c r="D95" s="74" t="s">
        <v>179</v>
      </c>
      <c r="E95" s="75">
        <v>10614500</v>
      </c>
      <c r="F95" s="75">
        <v>10781600</v>
      </c>
      <c r="G95" s="75"/>
      <c r="H95" s="75">
        <v>12068843.810000001</v>
      </c>
      <c r="I95" s="76">
        <v>-1287243.8100000005</v>
      </c>
      <c r="J95" s="75">
        <f>F95+K95</f>
        <v>12068855</v>
      </c>
      <c r="K95" s="75">
        <v>1287255</v>
      </c>
      <c r="L95" s="76"/>
    </row>
    <row r="96" spans="1:12" ht="30" x14ac:dyDescent="0.25">
      <c r="A96" s="3"/>
      <c r="B96" s="33"/>
      <c r="C96" s="73" t="s">
        <v>180</v>
      </c>
      <c r="D96" s="74" t="s">
        <v>181</v>
      </c>
      <c r="E96" s="75">
        <v>540000</v>
      </c>
      <c r="F96" s="75">
        <v>540000</v>
      </c>
      <c r="G96" s="75"/>
      <c r="H96" s="75">
        <v>540460</v>
      </c>
      <c r="I96" s="76">
        <v>-460</v>
      </c>
      <c r="J96" s="75">
        <f>F96+K96</f>
        <v>540500</v>
      </c>
      <c r="K96" s="75">
        <v>500</v>
      </c>
      <c r="L96" s="76"/>
    </row>
    <row r="97" spans="1:12" s="72" customFormat="1" ht="18" x14ac:dyDescent="0.25">
      <c r="A97" s="67"/>
      <c r="B97" s="68" t="s">
        <v>182</v>
      </c>
      <c r="C97" s="68"/>
      <c r="D97" s="69" t="s">
        <v>183</v>
      </c>
      <c r="E97" s="70">
        <f>E98+E99+E100+E101+E102</f>
        <v>8100000</v>
      </c>
      <c r="F97" s="70">
        <f>F98+F99+F100+F101+F102</f>
        <v>8100000</v>
      </c>
      <c r="G97" s="70">
        <v>127172</v>
      </c>
      <c r="H97" s="70">
        <v>8880318.9799999986</v>
      </c>
      <c r="I97" s="68"/>
      <c r="J97" s="70">
        <f>J98+J99+J100+J101+J102</f>
        <v>9091300</v>
      </c>
      <c r="K97" s="70">
        <f>J97-F97</f>
        <v>991300</v>
      </c>
      <c r="L97" s="71">
        <f>J97-G97</f>
        <v>8964128</v>
      </c>
    </row>
    <row r="98" spans="1:12" x14ac:dyDescent="0.25">
      <c r="A98" s="3"/>
      <c r="B98" s="33"/>
      <c r="C98" s="73" t="s">
        <v>184</v>
      </c>
      <c r="D98" s="74" t="s">
        <v>185</v>
      </c>
      <c r="E98" s="75">
        <v>800000</v>
      </c>
      <c r="F98" s="75">
        <v>800000</v>
      </c>
      <c r="G98" s="75"/>
      <c r="H98" s="75">
        <v>918242.6399999999</v>
      </c>
      <c r="I98" s="76">
        <v>-118242.6399999999</v>
      </c>
      <c r="J98" s="75">
        <f>F98+K98</f>
        <v>920000</v>
      </c>
      <c r="K98" s="75">
        <v>120000</v>
      </c>
      <c r="L98" s="76"/>
    </row>
    <row r="99" spans="1:12" x14ac:dyDescent="0.25">
      <c r="A99" s="3"/>
      <c r="B99" s="33"/>
      <c r="C99" s="73" t="s">
        <v>186</v>
      </c>
      <c r="D99" s="74" t="s">
        <v>187</v>
      </c>
      <c r="E99" s="75">
        <v>794000</v>
      </c>
      <c r="F99" s="75">
        <v>794000</v>
      </c>
      <c r="G99" s="75"/>
      <c r="H99" s="75">
        <v>875287.85000000009</v>
      </c>
      <c r="I99" s="76">
        <v>-81287.850000000093</v>
      </c>
      <c r="J99" s="75">
        <f>F99+K99</f>
        <v>875300</v>
      </c>
      <c r="K99" s="75">
        <v>81300</v>
      </c>
      <c r="L99" s="76"/>
    </row>
    <row r="100" spans="1:12" ht="30" x14ac:dyDescent="0.25">
      <c r="A100" s="3"/>
      <c r="B100" s="33"/>
      <c r="C100" s="73" t="s">
        <v>188</v>
      </c>
      <c r="D100" s="74" t="s">
        <v>189</v>
      </c>
      <c r="E100" s="75">
        <v>6050200</v>
      </c>
      <c r="F100" s="75">
        <v>6050200</v>
      </c>
      <c r="G100" s="75">
        <f>G97</f>
        <v>127172</v>
      </c>
      <c r="H100" s="75">
        <v>6787788.4899999984</v>
      </c>
      <c r="I100" s="76">
        <v>-737588.48999999836</v>
      </c>
      <c r="J100" s="75">
        <f>F100+K100</f>
        <v>6840200</v>
      </c>
      <c r="K100" s="75">
        <v>790000</v>
      </c>
      <c r="L100" s="76">
        <f>J100-G100</f>
        <v>6713028</v>
      </c>
    </row>
    <row r="101" spans="1:12" x14ac:dyDescent="0.25">
      <c r="A101" s="3"/>
      <c r="B101" s="33"/>
      <c r="C101" s="73" t="s">
        <v>190</v>
      </c>
      <c r="D101" s="74" t="s">
        <v>191</v>
      </c>
      <c r="E101" s="75">
        <v>251800</v>
      </c>
      <c r="F101" s="75">
        <v>251800</v>
      </c>
      <c r="G101" s="75"/>
      <c r="H101" s="75">
        <v>95000</v>
      </c>
      <c r="I101" s="76">
        <v>156800</v>
      </c>
      <c r="J101" s="75">
        <f>F101</f>
        <v>251800</v>
      </c>
      <c r="K101" s="75"/>
      <c r="L101" s="76"/>
    </row>
    <row r="102" spans="1:12" ht="30" x14ac:dyDescent="0.25">
      <c r="A102" s="3"/>
      <c r="B102" s="33"/>
      <c r="C102" s="73" t="s">
        <v>192</v>
      </c>
      <c r="D102" s="74" t="s">
        <v>193</v>
      </c>
      <c r="E102" s="75">
        <v>204000</v>
      </c>
      <c r="F102" s="75">
        <v>204000</v>
      </c>
      <c r="G102" s="75"/>
      <c r="H102" s="75">
        <v>204000</v>
      </c>
      <c r="I102" s="76">
        <v>0</v>
      </c>
      <c r="J102" s="75">
        <f>F102</f>
        <v>204000</v>
      </c>
      <c r="K102" s="75"/>
      <c r="L102" s="76"/>
    </row>
    <row r="103" spans="1:12" s="72" customFormat="1" ht="18" x14ac:dyDescent="0.25">
      <c r="A103" s="67"/>
      <c r="B103" s="68" t="s">
        <v>194</v>
      </c>
      <c r="C103" s="68"/>
      <c r="D103" s="69" t="s">
        <v>195</v>
      </c>
      <c r="E103" s="70">
        <f>E104+E105</f>
        <v>2000000</v>
      </c>
      <c r="F103" s="70">
        <f>F104+F105</f>
        <v>1697500</v>
      </c>
      <c r="G103" s="70"/>
      <c r="H103" s="70">
        <v>1697108.5400000003</v>
      </c>
      <c r="I103" s="68">
        <v>391.45999999972992</v>
      </c>
      <c r="J103" s="70"/>
      <c r="K103" s="70"/>
      <c r="L103" s="71"/>
    </row>
    <row r="104" spans="1:12" ht="30" x14ac:dyDescent="0.25">
      <c r="A104" s="3"/>
      <c r="B104" s="33"/>
      <c r="C104" s="73" t="s">
        <v>196</v>
      </c>
      <c r="D104" s="74" t="s">
        <v>197</v>
      </c>
      <c r="E104" s="75">
        <v>1274000</v>
      </c>
      <c r="F104" s="75">
        <v>1697500</v>
      </c>
      <c r="G104" s="75"/>
      <c r="H104" s="75">
        <v>1697108.5400000003</v>
      </c>
      <c r="I104" s="75"/>
      <c r="J104" s="54"/>
      <c r="K104" s="54"/>
      <c r="L104" s="76"/>
    </row>
    <row r="105" spans="1:12" ht="30" x14ac:dyDescent="0.25">
      <c r="A105" s="3"/>
      <c r="B105" s="33"/>
      <c r="C105" s="73" t="s">
        <v>198</v>
      </c>
      <c r="D105" s="74" t="s">
        <v>199</v>
      </c>
      <c r="E105" s="75">
        <v>726000</v>
      </c>
      <c r="F105" s="75">
        <v>0</v>
      </c>
      <c r="G105" s="75"/>
      <c r="H105" s="75"/>
      <c r="I105" s="75"/>
      <c r="J105" s="75"/>
      <c r="K105" s="75"/>
      <c r="L105" s="76"/>
    </row>
    <row r="106" spans="1:12" s="72" customFormat="1" ht="18" x14ac:dyDescent="0.25">
      <c r="A106" s="67"/>
      <c r="B106" s="68" t="s">
        <v>200</v>
      </c>
      <c r="C106" s="68"/>
      <c r="D106" s="69" t="s">
        <v>201</v>
      </c>
      <c r="E106" s="70">
        <f>E107+E108+E109+E110+E111+E112+E113</f>
        <v>32000000</v>
      </c>
      <c r="F106" s="70">
        <f>F107+F108+F109+F110+F111+F112+F113</f>
        <v>32000000</v>
      </c>
      <c r="G106" s="70">
        <v>437641.39999999997</v>
      </c>
      <c r="H106" s="70">
        <v>31793441.009999998</v>
      </c>
      <c r="I106" s="68"/>
      <c r="J106" s="70">
        <f>J107+J108+J109+J110+J111+J112+J113</f>
        <v>32790000</v>
      </c>
      <c r="K106" s="70">
        <f>J106-F106</f>
        <v>790000</v>
      </c>
      <c r="L106" s="71">
        <f>J106-G106</f>
        <v>32352358.600000001</v>
      </c>
    </row>
    <row r="107" spans="1:12" x14ac:dyDescent="0.25">
      <c r="A107" s="3"/>
      <c r="B107" s="33"/>
      <c r="C107" s="73" t="s">
        <v>202</v>
      </c>
      <c r="D107" s="74" t="s">
        <v>203</v>
      </c>
      <c r="E107" s="75">
        <v>12100000</v>
      </c>
      <c r="F107" s="75">
        <v>12100000</v>
      </c>
      <c r="G107" s="75"/>
      <c r="H107" s="75">
        <v>13066040</v>
      </c>
      <c r="I107" s="76">
        <v>-966040</v>
      </c>
      <c r="J107" s="75">
        <f>F107+K107</f>
        <v>13070000</v>
      </c>
      <c r="K107" s="75">
        <v>970000</v>
      </c>
      <c r="L107" s="76"/>
    </row>
    <row r="108" spans="1:12" x14ac:dyDescent="0.25">
      <c r="A108" s="3"/>
      <c r="B108" s="33"/>
      <c r="C108" s="73" t="s">
        <v>204</v>
      </c>
      <c r="D108" s="74" t="s">
        <v>205</v>
      </c>
      <c r="E108" s="75">
        <v>160000</v>
      </c>
      <c r="F108" s="75">
        <v>160000</v>
      </c>
      <c r="G108" s="75"/>
      <c r="H108" s="75">
        <v>115257.48</v>
      </c>
      <c r="I108" s="76">
        <v>44742.520000000004</v>
      </c>
      <c r="J108" s="75">
        <f>F108+K108</f>
        <v>120000</v>
      </c>
      <c r="K108" s="75">
        <v>-40000</v>
      </c>
      <c r="L108" s="76"/>
    </row>
    <row r="109" spans="1:12" ht="30" x14ac:dyDescent="0.25">
      <c r="A109" s="3"/>
      <c r="B109" s="33"/>
      <c r="C109" s="73" t="s">
        <v>206</v>
      </c>
      <c r="D109" s="74" t="s">
        <v>207</v>
      </c>
      <c r="E109" s="75">
        <v>17923000</v>
      </c>
      <c r="F109" s="75">
        <v>17923000</v>
      </c>
      <c r="G109" s="75">
        <f>G106</f>
        <v>437641.39999999997</v>
      </c>
      <c r="H109" s="75">
        <v>17296991.880000003</v>
      </c>
      <c r="I109" s="76">
        <v>626008.11999999732</v>
      </c>
      <c r="J109" s="75">
        <f>F109</f>
        <v>17923000</v>
      </c>
      <c r="K109" s="75"/>
      <c r="L109" s="76">
        <f>J109-G109</f>
        <v>17485358.600000001</v>
      </c>
    </row>
    <row r="110" spans="1:12" x14ac:dyDescent="0.25">
      <c r="A110" s="3"/>
      <c r="B110" s="33"/>
      <c r="C110" s="73" t="s">
        <v>208</v>
      </c>
      <c r="D110" s="74" t="s">
        <v>209</v>
      </c>
      <c r="E110" s="75">
        <v>700000</v>
      </c>
      <c r="F110" s="75">
        <v>700000</v>
      </c>
      <c r="G110" s="75"/>
      <c r="H110" s="75">
        <v>500000</v>
      </c>
      <c r="I110" s="76">
        <v>200000</v>
      </c>
      <c r="J110" s="75">
        <f>F110+K110</f>
        <v>560000</v>
      </c>
      <c r="K110" s="75">
        <v>-140000</v>
      </c>
      <c r="L110" s="76"/>
    </row>
    <row r="111" spans="1:12" ht="30" x14ac:dyDescent="0.25">
      <c r="A111" s="3"/>
      <c r="B111" s="33"/>
      <c r="C111" s="73" t="s">
        <v>210</v>
      </c>
      <c r="D111" s="74" t="s">
        <v>211</v>
      </c>
      <c r="E111" s="75">
        <v>847000</v>
      </c>
      <c r="F111" s="75">
        <v>847000</v>
      </c>
      <c r="G111" s="75"/>
      <c r="H111" s="75">
        <v>554129.04</v>
      </c>
      <c r="I111" s="76">
        <v>292870.95999999996</v>
      </c>
      <c r="J111" s="75">
        <f>F111</f>
        <v>847000</v>
      </c>
      <c r="K111" s="75"/>
      <c r="L111" s="76"/>
    </row>
    <row r="112" spans="1:12" ht="30" x14ac:dyDescent="0.25">
      <c r="A112" s="3"/>
      <c r="B112" s="33"/>
      <c r="C112" s="73" t="s">
        <v>212</v>
      </c>
      <c r="D112" s="74" t="s">
        <v>213</v>
      </c>
      <c r="E112" s="75">
        <v>234000</v>
      </c>
      <c r="F112" s="75">
        <v>234000</v>
      </c>
      <c r="G112" s="75"/>
      <c r="H112" s="75">
        <v>225022.61</v>
      </c>
      <c r="I112" s="76">
        <v>8977.390000000014</v>
      </c>
      <c r="J112" s="75">
        <f>F112</f>
        <v>234000</v>
      </c>
      <c r="K112" s="75"/>
      <c r="L112" s="76"/>
    </row>
    <row r="113" spans="1:12" x14ac:dyDescent="0.25">
      <c r="A113" s="3"/>
      <c r="B113" s="33"/>
      <c r="C113" s="73" t="s">
        <v>214</v>
      </c>
      <c r="D113" s="74" t="s">
        <v>215</v>
      </c>
      <c r="E113" s="75">
        <v>36000</v>
      </c>
      <c r="F113" s="75">
        <v>36000</v>
      </c>
      <c r="G113" s="75"/>
      <c r="H113" s="75">
        <v>36000</v>
      </c>
      <c r="I113" s="76">
        <v>0</v>
      </c>
      <c r="J113" s="75">
        <f>F113</f>
        <v>36000</v>
      </c>
      <c r="K113" s="75"/>
      <c r="L113" s="76"/>
    </row>
    <row r="114" spans="1:12" s="72" customFormat="1" ht="18" x14ac:dyDescent="0.25">
      <c r="A114" s="67"/>
      <c r="B114" s="68" t="s">
        <v>216</v>
      </c>
      <c r="C114" s="68"/>
      <c r="D114" s="69" t="s">
        <v>217</v>
      </c>
      <c r="E114" s="70">
        <f>E115+E116+E117+E118</f>
        <v>3100000</v>
      </c>
      <c r="F114" s="70">
        <f>F115+F116+F117+F118</f>
        <v>3100000</v>
      </c>
      <c r="G114" s="70">
        <v>137104.95999999999</v>
      </c>
      <c r="H114" s="70">
        <v>1381707.66</v>
      </c>
      <c r="I114" s="68"/>
      <c r="J114" s="70">
        <f>J115+J116+J117+J118</f>
        <v>1790000</v>
      </c>
      <c r="K114" s="70">
        <f>J114-F114</f>
        <v>-1310000</v>
      </c>
      <c r="L114" s="71">
        <f>J114-G114</f>
        <v>1652895.04</v>
      </c>
    </row>
    <row r="115" spans="1:12" x14ac:dyDescent="0.25">
      <c r="A115" s="3"/>
      <c r="B115" s="33"/>
      <c r="C115" s="73" t="s">
        <v>218</v>
      </c>
      <c r="D115" s="74" t="s">
        <v>219</v>
      </c>
      <c r="E115" s="75">
        <v>1812000</v>
      </c>
      <c r="F115" s="75">
        <v>1512000</v>
      </c>
      <c r="G115" s="75"/>
      <c r="H115" s="75">
        <v>207393</v>
      </c>
      <c r="I115" s="76">
        <v>1304607</v>
      </c>
      <c r="J115" s="75">
        <f>F115+K115</f>
        <v>212000</v>
      </c>
      <c r="K115" s="75">
        <v>-1300000</v>
      </c>
      <c r="L115" s="76"/>
    </row>
    <row r="116" spans="1:12" x14ac:dyDescent="0.25">
      <c r="A116" s="3"/>
      <c r="B116" s="33"/>
      <c r="C116" s="73" t="s">
        <v>220</v>
      </c>
      <c r="D116" s="74" t="s">
        <v>221</v>
      </c>
      <c r="E116" s="75">
        <v>360000</v>
      </c>
      <c r="F116" s="75">
        <v>660000</v>
      </c>
      <c r="G116" s="75"/>
      <c r="H116" s="75">
        <v>640827.6</v>
      </c>
      <c r="I116" s="76">
        <v>19172.400000000023</v>
      </c>
      <c r="J116" s="75">
        <f>F116+K116</f>
        <v>650000</v>
      </c>
      <c r="K116" s="75">
        <v>-10000</v>
      </c>
      <c r="L116" s="76"/>
    </row>
    <row r="117" spans="1:12" x14ac:dyDescent="0.25">
      <c r="A117" s="3"/>
      <c r="B117" s="33"/>
      <c r="C117" s="73" t="s">
        <v>222</v>
      </c>
      <c r="D117" s="74" t="s">
        <v>223</v>
      </c>
      <c r="E117" s="75">
        <v>642000</v>
      </c>
      <c r="F117" s="75">
        <v>642000</v>
      </c>
      <c r="G117" s="75">
        <f>G114</f>
        <v>137104.95999999999</v>
      </c>
      <c r="H117" s="75">
        <v>247487.06</v>
      </c>
      <c r="I117" s="76">
        <v>394512.94</v>
      </c>
      <c r="J117" s="75">
        <f>F117</f>
        <v>642000</v>
      </c>
      <c r="K117" s="75"/>
      <c r="L117" s="76">
        <f>J117-G117</f>
        <v>504895.04000000004</v>
      </c>
    </row>
    <row r="118" spans="1:12" ht="30" x14ac:dyDescent="0.25">
      <c r="A118" s="3"/>
      <c r="B118" s="33"/>
      <c r="C118" s="73" t="s">
        <v>224</v>
      </c>
      <c r="D118" s="74" t="s">
        <v>193</v>
      </c>
      <c r="E118" s="75">
        <v>286000</v>
      </c>
      <c r="F118" s="75">
        <v>286000</v>
      </c>
      <c r="G118" s="75"/>
      <c r="H118" s="75">
        <v>286000</v>
      </c>
      <c r="I118" s="76">
        <v>0</v>
      </c>
      <c r="J118" s="75">
        <f>F118</f>
        <v>286000</v>
      </c>
      <c r="K118" s="75"/>
      <c r="L118" s="76"/>
    </row>
    <row r="119" spans="1:12" s="72" customFormat="1" ht="33" customHeight="1" x14ac:dyDescent="0.25">
      <c r="A119" s="67"/>
      <c r="B119" s="68" t="s">
        <v>225</v>
      </c>
      <c r="C119" s="68"/>
      <c r="D119" s="69" t="s">
        <v>226</v>
      </c>
      <c r="E119" s="70">
        <f>E120+E121+E122+E123+E124+E125+E126+E127+E128+E129+E131</f>
        <v>6000000</v>
      </c>
      <c r="F119" s="70">
        <f>F120+F121+F122+F123+F124+F125+F126+F127+F128+F129+F131</f>
        <v>6000000</v>
      </c>
      <c r="G119" s="70">
        <v>567340.6</v>
      </c>
      <c r="H119" s="70">
        <v>5261261.040000001</v>
      </c>
      <c r="I119" s="68"/>
      <c r="J119" s="70"/>
      <c r="K119" s="70"/>
      <c r="L119" s="71"/>
    </row>
    <row r="120" spans="1:12" ht="30" x14ac:dyDescent="0.25">
      <c r="B120" s="33"/>
      <c r="C120" s="73" t="s">
        <v>227</v>
      </c>
      <c r="D120" s="74" t="s">
        <v>228</v>
      </c>
      <c r="E120" s="75">
        <v>70000</v>
      </c>
      <c r="F120" s="75">
        <v>70000</v>
      </c>
      <c r="G120" s="75"/>
      <c r="H120" s="75">
        <v>69059.640000000014</v>
      </c>
      <c r="I120" s="76">
        <v>940.35999999998603</v>
      </c>
      <c r="J120" s="75"/>
      <c r="K120" s="75"/>
      <c r="L120" s="76"/>
    </row>
    <row r="121" spans="1:12" ht="45" x14ac:dyDescent="0.25">
      <c r="B121" s="33"/>
      <c r="C121" s="73" t="s">
        <v>229</v>
      </c>
      <c r="D121" s="74" t="s">
        <v>230</v>
      </c>
      <c r="E121" s="75">
        <v>200000</v>
      </c>
      <c r="F121" s="75">
        <v>330000</v>
      </c>
      <c r="G121" s="75"/>
      <c r="H121" s="75">
        <v>315060.90999999997</v>
      </c>
      <c r="I121" s="76">
        <v>14939.090000000026</v>
      </c>
      <c r="J121" s="75"/>
      <c r="K121" s="75"/>
      <c r="L121" s="76"/>
    </row>
    <row r="122" spans="1:12" ht="45" x14ac:dyDescent="0.25">
      <c r="B122" s="33"/>
      <c r="C122" s="73" t="s">
        <v>231</v>
      </c>
      <c r="D122" s="74" t="s">
        <v>232</v>
      </c>
      <c r="E122" s="75">
        <v>200000</v>
      </c>
      <c r="F122" s="75">
        <v>200000</v>
      </c>
      <c r="G122" s="75"/>
      <c r="H122" s="75">
        <v>144863.36000000002</v>
      </c>
      <c r="I122" s="76">
        <v>55136.639999999985</v>
      </c>
      <c r="J122" s="75"/>
      <c r="K122" s="75"/>
      <c r="L122" s="76"/>
    </row>
    <row r="123" spans="1:12" ht="30" x14ac:dyDescent="0.25">
      <c r="B123" s="33"/>
      <c r="C123" s="73" t="s">
        <v>233</v>
      </c>
      <c r="D123" s="74" t="s">
        <v>234</v>
      </c>
      <c r="E123" s="75">
        <v>3786500</v>
      </c>
      <c r="F123" s="75">
        <v>3656500</v>
      </c>
      <c r="G123" s="75"/>
      <c r="H123" s="75">
        <v>3256918.65</v>
      </c>
      <c r="I123" s="76">
        <v>399581.35000000009</v>
      </c>
      <c r="J123" s="75"/>
      <c r="K123" s="75"/>
      <c r="L123" s="76"/>
    </row>
    <row r="124" spans="1:12" ht="30" x14ac:dyDescent="0.25">
      <c r="B124" s="33"/>
      <c r="C124" s="73" t="s">
        <v>235</v>
      </c>
      <c r="D124" s="74" t="s">
        <v>236</v>
      </c>
      <c r="E124" s="75">
        <v>320000</v>
      </c>
      <c r="F124" s="75">
        <v>320000</v>
      </c>
      <c r="G124" s="75"/>
      <c r="H124" s="75">
        <v>303578.74</v>
      </c>
      <c r="I124" s="76">
        <v>16421.260000000009</v>
      </c>
      <c r="J124" s="75"/>
      <c r="K124" s="75"/>
      <c r="L124" s="76"/>
    </row>
    <row r="125" spans="1:12" ht="30" x14ac:dyDescent="0.25">
      <c r="B125" s="33"/>
      <c r="C125" s="73" t="s">
        <v>237</v>
      </c>
      <c r="D125" s="74" t="s">
        <v>238</v>
      </c>
      <c r="E125" s="75">
        <v>61000</v>
      </c>
      <c r="F125" s="75">
        <v>61000</v>
      </c>
      <c r="G125" s="75"/>
      <c r="H125" s="75">
        <v>58190</v>
      </c>
      <c r="I125" s="76">
        <v>2810</v>
      </c>
      <c r="J125" s="75"/>
      <c r="K125" s="75"/>
      <c r="L125" s="76"/>
    </row>
    <row r="126" spans="1:12" ht="45" x14ac:dyDescent="0.25">
      <c r="B126" s="33"/>
      <c r="C126" s="73" t="s">
        <v>239</v>
      </c>
      <c r="D126" s="74" t="s">
        <v>240</v>
      </c>
      <c r="E126" s="75">
        <v>48000</v>
      </c>
      <c r="F126" s="75">
        <v>48000</v>
      </c>
      <c r="G126" s="75"/>
      <c r="H126" s="75">
        <v>0</v>
      </c>
      <c r="I126" s="76">
        <v>48000</v>
      </c>
      <c r="J126" s="75"/>
      <c r="K126" s="75"/>
      <c r="L126" s="76"/>
    </row>
    <row r="127" spans="1:12" ht="30" x14ac:dyDescent="0.25">
      <c r="B127" s="33"/>
      <c r="C127" s="73" t="s">
        <v>241</v>
      </c>
      <c r="D127" s="74" t="s">
        <v>242</v>
      </c>
      <c r="E127" s="75">
        <v>358500</v>
      </c>
      <c r="F127" s="75">
        <v>358500</v>
      </c>
      <c r="G127" s="75"/>
      <c r="H127" s="75">
        <v>352808.68</v>
      </c>
      <c r="I127" s="76">
        <v>5691.320000000007</v>
      </c>
      <c r="J127" s="75"/>
      <c r="K127" s="75"/>
      <c r="L127" s="76"/>
    </row>
    <row r="128" spans="1:12" ht="30" x14ac:dyDescent="0.25">
      <c r="B128" s="33"/>
      <c r="C128" s="73" t="s">
        <v>243</v>
      </c>
      <c r="D128" s="74" t="s">
        <v>244</v>
      </c>
      <c r="E128" s="75">
        <v>521000</v>
      </c>
      <c r="F128" s="75">
        <v>521000</v>
      </c>
      <c r="G128" s="75"/>
      <c r="H128" s="75">
        <v>348592.66000000003</v>
      </c>
      <c r="I128" s="76">
        <v>172407.33999999997</v>
      </c>
      <c r="J128" s="75"/>
      <c r="K128" s="75"/>
      <c r="L128" s="76"/>
    </row>
    <row r="129" spans="1:14" ht="30" x14ac:dyDescent="0.25">
      <c r="B129" s="33"/>
      <c r="C129" s="73" t="s">
        <v>245</v>
      </c>
      <c r="D129" s="74" t="s">
        <v>246</v>
      </c>
      <c r="E129" s="75">
        <v>219000</v>
      </c>
      <c r="F129" s="75">
        <v>219000</v>
      </c>
      <c r="G129" s="75"/>
      <c r="H129" s="75">
        <v>196188.4</v>
      </c>
      <c r="I129" s="76">
        <v>22811.600000000006</v>
      </c>
      <c r="J129" s="75"/>
      <c r="K129" s="75"/>
      <c r="L129" s="76"/>
    </row>
    <row r="130" spans="1:14" ht="30" x14ac:dyDescent="0.25">
      <c r="B130" s="33"/>
      <c r="C130" s="73" t="s">
        <v>247</v>
      </c>
      <c r="D130" s="74" t="s">
        <v>248</v>
      </c>
      <c r="E130" s="75"/>
      <c r="F130" s="75"/>
      <c r="G130" s="75"/>
      <c r="H130" s="75">
        <v>0</v>
      </c>
      <c r="I130" s="76">
        <v>0</v>
      </c>
      <c r="J130" s="75"/>
      <c r="K130" s="75"/>
      <c r="L130" s="76"/>
    </row>
    <row r="131" spans="1:14" s="88" customFormat="1" ht="30" x14ac:dyDescent="0.25">
      <c r="A131" s="87"/>
      <c r="B131" s="33"/>
      <c r="C131" s="73" t="s">
        <v>249</v>
      </c>
      <c r="D131" s="74" t="s">
        <v>250</v>
      </c>
      <c r="E131" s="75">
        <v>216000</v>
      </c>
      <c r="F131" s="75">
        <v>216000</v>
      </c>
      <c r="G131" s="75"/>
      <c r="H131" s="75">
        <v>216000</v>
      </c>
      <c r="I131" s="76">
        <v>0</v>
      </c>
      <c r="J131" s="33"/>
      <c r="K131" s="33"/>
      <c r="L131" s="33"/>
    </row>
    <row r="132" spans="1:14" s="72" customFormat="1" ht="35.25" customHeight="1" x14ac:dyDescent="0.25">
      <c r="A132" s="67"/>
      <c r="B132" s="68" t="s">
        <v>251</v>
      </c>
      <c r="C132" s="68"/>
      <c r="D132" s="69" t="s">
        <v>252</v>
      </c>
      <c r="E132" s="70">
        <f>E133+E134+E135+E136+E137+E138</f>
        <v>33251000</v>
      </c>
      <c r="F132" s="70">
        <f>F133+F134+F135+F136+F137+F138</f>
        <v>33251000</v>
      </c>
      <c r="G132" s="70">
        <v>317503.26</v>
      </c>
      <c r="H132" s="70">
        <v>30405704.580000002</v>
      </c>
      <c r="I132" s="68"/>
      <c r="J132" s="70">
        <f>J133+J134+J135+J136+J137+J138</f>
        <v>30751000</v>
      </c>
      <c r="K132" s="70">
        <f>J132-F132</f>
        <v>-2500000</v>
      </c>
      <c r="L132" s="71">
        <f>J132-G132</f>
        <v>30433496.739999998</v>
      </c>
    </row>
    <row r="133" spans="1:14" ht="30" x14ac:dyDescent="0.25">
      <c r="B133" s="33"/>
      <c r="C133" s="73" t="s">
        <v>253</v>
      </c>
      <c r="D133" s="74" t="s">
        <v>254</v>
      </c>
      <c r="E133" s="75">
        <v>724600</v>
      </c>
      <c r="F133" s="75">
        <v>724600</v>
      </c>
      <c r="G133" s="75"/>
      <c r="H133" s="75">
        <v>724596</v>
      </c>
      <c r="I133" s="76">
        <v>4</v>
      </c>
      <c r="J133" s="75">
        <f>F133</f>
        <v>724600</v>
      </c>
      <c r="K133" s="75"/>
      <c r="L133" s="76"/>
    </row>
    <row r="134" spans="1:14" x14ac:dyDescent="0.25">
      <c r="B134" s="33"/>
      <c r="C134" s="73" t="s">
        <v>255</v>
      </c>
      <c r="D134" s="74" t="s">
        <v>256</v>
      </c>
      <c r="E134" s="75">
        <v>8923200</v>
      </c>
      <c r="F134" s="75">
        <v>8923200</v>
      </c>
      <c r="G134" s="75"/>
      <c r="H134" s="75">
        <v>6415055</v>
      </c>
      <c r="I134" s="76">
        <v>2508145</v>
      </c>
      <c r="J134" s="75">
        <f>F134+K134</f>
        <v>6423200</v>
      </c>
      <c r="K134" s="75">
        <v>-2500000</v>
      </c>
      <c r="L134" s="76"/>
    </row>
    <row r="135" spans="1:14" ht="75" x14ac:dyDescent="0.25">
      <c r="B135" s="89"/>
      <c r="C135" s="73" t="s">
        <v>257</v>
      </c>
      <c r="D135" s="90" t="s">
        <v>258</v>
      </c>
      <c r="E135" s="78">
        <v>444200</v>
      </c>
      <c r="F135" s="78">
        <v>444200</v>
      </c>
      <c r="G135" s="78"/>
      <c r="H135" s="78">
        <v>444199.92</v>
      </c>
      <c r="I135" s="79">
        <v>8.0000000016298145E-2</v>
      </c>
      <c r="J135" s="78">
        <f>F135</f>
        <v>444200</v>
      </c>
      <c r="K135" s="78"/>
      <c r="L135" s="79"/>
    </row>
    <row r="136" spans="1:14" s="94" customFormat="1" ht="60" x14ac:dyDescent="0.25">
      <c r="A136" s="91"/>
      <c r="B136" s="90"/>
      <c r="C136" s="73" t="s">
        <v>259</v>
      </c>
      <c r="D136" s="90" t="s">
        <v>260</v>
      </c>
      <c r="E136" s="81">
        <v>400000</v>
      </c>
      <c r="F136" s="81">
        <v>400000</v>
      </c>
      <c r="G136" s="81"/>
      <c r="H136" s="81">
        <v>99999.99</v>
      </c>
      <c r="I136" s="82">
        <v>300000.01</v>
      </c>
      <c r="J136" s="81">
        <f>F136</f>
        <v>400000</v>
      </c>
      <c r="K136" s="92"/>
      <c r="L136" s="93"/>
    </row>
    <row r="137" spans="1:14" ht="45" x14ac:dyDescent="0.25">
      <c r="B137" s="90"/>
      <c r="C137" s="73" t="s">
        <v>261</v>
      </c>
      <c r="D137" s="90" t="s">
        <v>262</v>
      </c>
      <c r="E137" s="81">
        <v>8000</v>
      </c>
      <c r="F137" s="81">
        <v>8000</v>
      </c>
      <c r="G137" s="81"/>
      <c r="H137" s="81">
        <v>4187</v>
      </c>
      <c r="I137" s="82">
        <v>3813</v>
      </c>
      <c r="J137" s="81">
        <f>F137</f>
        <v>8000</v>
      </c>
      <c r="K137" s="81"/>
      <c r="L137" s="82"/>
    </row>
    <row r="138" spans="1:14" s="88" customFormat="1" x14ac:dyDescent="0.25">
      <c r="A138" s="87"/>
      <c r="B138" s="90"/>
      <c r="C138" s="73" t="s">
        <v>263</v>
      </c>
      <c r="D138" s="90" t="s">
        <v>264</v>
      </c>
      <c r="E138" s="83">
        <v>22751000</v>
      </c>
      <c r="F138" s="83">
        <v>22751000</v>
      </c>
      <c r="G138" s="83">
        <f>G132</f>
        <v>317503.26</v>
      </c>
      <c r="H138" s="83">
        <v>22751000</v>
      </c>
      <c r="I138" s="84">
        <v>0</v>
      </c>
      <c r="J138" s="83">
        <f>F138</f>
        <v>22751000</v>
      </c>
      <c r="K138" s="83"/>
      <c r="L138" s="84">
        <f>J138-G138</f>
        <v>22433496.739999998</v>
      </c>
    </row>
    <row r="139" spans="1:14" s="72" customFormat="1" ht="18" x14ac:dyDescent="0.25">
      <c r="A139" s="67"/>
      <c r="B139" s="68" t="s">
        <v>265</v>
      </c>
      <c r="C139" s="68"/>
      <c r="D139" s="69" t="s">
        <v>266</v>
      </c>
      <c r="E139" s="70">
        <f>E140+E141+E142+E143</f>
        <v>26000000</v>
      </c>
      <c r="F139" s="70">
        <f>F140+F141+F142+F143</f>
        <v>26000000</v>
      </c>
      <c r="G139" s="70">
        <v>37026.800000000003</v>
      </c>
      <c r="H139" s="70">
        <v>24400514.229999997</v>
      </c>
      <c r="I139" s="68"/>
      <c r="J139" s="70">
        <f>J140+J141+J142+J143</f>
        <v>24700000</v>
      </c>
      <c r="K139" s="70">
        <f>J139-F139</f>
        <v>-1300000</v>
      </c>
      <c r="L139" s="71">
        <f>J139-G139</f>
        <v>24662973.199999999</v>
      </c>
    </row>
    <row r="140" spans="1:14" s="88" customFormat="1" ht="60" x14ac:dyDescent="0.25">
      <c r="A140" s="91"/>
      <c r="B140" s="81"/>
      <c r="C140" s="73" t="s">
        <v>267</v>
      </c>
      <c r="D140" s="90" t="s">
        <v>268</v>
      </c>
      <c r="E140" s="81">
        <v>19765200</v>
      </c>
      <c r="F140" s="81">
        <v>19765200</v>
      </c>
      <c r="G140" s="81">
        <f>G139</f>
        <v>37026.800000000003</v>
      </c>
      <c r="H140" s="81">
        <v>18394741.449999999</v>
      </c>
      <c r="I140" s="82">
        <v>1370458.5500000007</v>
      </c>
      <c r="J140" s="81">
        <f>F140+K140</f>
        <v>18465200</v>
      </c>
      <c r="K140" s="81">
        <v>-1300000</v>
      </c>
      <c r="L140" s="82">
        <f>J140-G140</f>
        <v>18428173.199999999</v>
      </c>
    </row>
    <row r="141" spans="1:14" s="88" customFormat="1" ht="30" x14ac:dyDescent="0.25">
      <c r="A141" s="91"/>
      <c r="B141" s="81"/>
      <c r="C141" s="73" t="s">
        <v>269</v>
      </c>
      <c r="D141" s="90" t="s">
        <v>270</v>
      </c>
      <c r="E141" s="81">
        <v>3675600</v>
      </c>
      <c r="F141" s="81">
        <v>3675600</v>
      </c>
      <c r="G141" s="81"/>
      <c r="H141" s="81">
        <v>3675588</v>
      </c>
      <c r="I141" s="82">
        <v>12</v>
      </c>
      <c r="J141" s="81">
        <f>F141</f>
        <v>3675600</v>
      </c>
      <c r="K141" s="81"/>
      <c r="L141" s="82"/>
    </row>
    <row r="142" spans="1:14" s="88" customFormat="1" ht="30" x14ac:dyDescent="0.25">
      <c r="A142" s="91"/>
      <c r="B142" s="81"/>
      <c r="C142" s="73" t="s">
        <v>271</v>
      </c>
      <c r="D142" s="90" t="s">
        <v>272</v>
      </c>
      <c r="E142" s="81">
        <v>213200</v>
      </c>
      <c r="F142" s="81">
        <v>213200</v>
      </c>
      <c r="G142" s="81"/>
      <c r="H142" s="81">
        <v>213166</v>
      </c>
      <c r="I142" s="82">
        <v>34</v>
      </c>
      <c r="J142" s="81">
        <f>F142</f>
        <v>213200</v>
      </c>
      <c r="K142" s="81"/>
      <c r="L142" s="82"/>
    </row>
    <row r="143" spans="1:14" s="88" customFormat="1" ht="45" x14ac:dyDescent="0.25">
      <c r="A143" s="91"/>
      <c r="B143" s="81"/>
      <c r="C143" s="73" t="s">
        <v>273</v>
      </c>
      <c r="D143" s="90" t="s">
        <v>274</v>
      </c>
      <c r="E143" s="81">
        <v>2346000</v>
      </c>
      <c r="F143" s="81">
        <v>2346000</v>
      </c>
      <c r="G143" s="81"/>
      <c r="H143" s="81">
        <v>2117018.7800000003</v>
      </c>
      <c r="I143" s="82">
        <v>228981.21999999974</v>
      </c>
      <c r="J143" s="81">
        <f>F143</f>
        <v>2346000</v>
      </c>
      <c r="K143" s="81"/>
      <c r="L143" s="82"/>
    </row>
    <row r="144" spans="1:14" s="72" customFormat="1" ht="18" x14ac:dyDescent="0.25">
      <c r="A144" s="67"/>
      <c r="B144" s="68" t="s">
        <v>275</v>
      </c>
      <c r="C144" s="68"/>
      <c r="D144" s="69" t="s">
        <v>276</v>
      </c>
      <c r="E144" s="70">
        <f>E145+E146+E147+E148</f>
        <v>20000000</v>
      </c>
      <c r="F144" s="70">
        <f>F145+F146+F147+F148</f>
        <v>25000000</v>
      </c>
      <c r="G144" s="70"/>
      <c r="H144" s="70">
        <v>27468828.129999995</v>
      </c>
      <c r="I144" s="68"/>
      <c r="J144" s="70">
        <f>J145+J146+J147+J148</f>
        <v>27294240</v>
      </c>
      <c r="K144" s="70">
        <f>J144-F144</f>
        <v>2294240</v>
      </c>
      <c r="L144" s="71"/>
      <c r="N144" s="88"/>
    </row>
    <row r="145" spans="1:12" s="88" customFormat="1" ht="60" x14ac:dyDescent="0.25">
      <c r="A145" s="91"/>
      <c r="B145" s="81"/>
      <c r="C145" s="73" t="s">
        <v>277</v>
      </c>
      <c r="D145" s="90" t="s">
        <v>278</v>
      </c>
      <c r="E145" s="81">
        <v>19665000</v>
      </c>
      <c r="F145" s="81">
        <v>24665000</v>
      </c>
      <c r="G145" s="81"/>
      <c r="H145" s="81">
        <v>27150596.809999995</v>
      </c>
      <c r="I145" s="82">
        <v>-2485596.8099999949</v>
      </c>
      <c r="J145" s="81">
        <f>F145+K145</f>
        <v>26959240</v>
      </c>
      <c r="K145" s="81">
        <v>2294240</v>
      </c>
      <c r="L145" s="82"/>
    </row>
    <row r="146" spans="1:12" s="88" customFormat="1" ht="45" x14ac:dyDescent="0.25">
      <c r="A146" s="91"/>
      <c r="B146" s="81"/>
      <c r="C146" s="73" t="s">
        <v>279</v>
      </c>
      <c r="D146" s="90" t="s">
        <v>280</v>
      </c>
      <c r="E146" s="81">
        <v>310000</v>
      </c>
      <c r="F146" s="81">
        <v>310000</v>
      </c>
      <c r="G146" s="81"/>
      <c r="H146" s="81">
        <v>309831.32</v>
      </c>
      <c r="I146" s="82">
        <v>168.67999999999302</v>
      </c>
      <c r="J146" s="81">
        <f>F146</f>
        <v>310000</v>
      </c>
      <c r="K146" s="81"/>
      <c r="L146" s="82"/>
    </row>
    <row r="147" spans="1:12" s="88" customFormat="1" ht="30" x14ac:dyDescent="0.25">
      <c r="A147" s="91"/>
      <c r="B147" s="81"/>
      <c r="C147" s="73" t="s">
        <v>281</v>
      </c>
      <c r="D147" s="90" t="s">
        <v>282</v>
      </c>
      <c r="E147" s="81">
        <v>5000</v>
      </c>
      <c r="F147" s="81">
        <v>5000</v>
      </c>
      <c r="G147" s="81"/>
      <c r="H147" s="81">
        <v>4200</v>
      </c>
      <c r="I147" s="82">
        <v>800</v>
      </c>
      <c r="J147" s="81">
        <f>F147</f>
        <v>5000</v>
      </c>
      <c r="K147" s="81"/>
      <c r="L147" s="82"/>
    </row>
    <row r="148" spans="1:12" s="88" customFormat="1" x14ac:dyDescent="0.25">
      <c r="A148" s="91"/>
      <c r="B148" s="81"/>
      <c r="C148" s="73" t="s">
        <v>283</v>
      </c>
      <c r="D148" s="90" t="s">
        <v>284</v>
      </c>
      <c r="E148" s="81">
        <v>20000</v>
      </c>
      <c r="F148" s="81">
        <v>20000</v>
      </c>
      <c r="G148" s="81"/>
      <c r="H148" s="81">
        <v>3000</v>
      </c>
      <c r="I148" s="82">
        <v>17000</v>
      </c>
      <c r="J148" s="81">
        <f>F148</f>
        <v>20000</v>
      </c>
      <c r="K148" s="81"/>
      <c r="L148" s="82"/>
    </row>
    <row r="149" spans="1:12" s="72" customFormat="1" ht="31.5" x14ac:dyDescent="0.25">
      <c r="A149" s="67"/>
      <c r="B149" s="68" t="s">
        <v>285</v>
      </c>
      <c r="C149" s="68"/>
      <c r="D149" s="69" t="s">
        <v>286</v>
      </c>
      <c r="E149" s="70">
        <f>E150+E151</f>
        <v>1000000</v>
      </c>
      <c r="F149" s="70">
        <f>F150+F151</f>
        <v>1000000</v>
      </c>
      <c r="G149" s="70"/>
      <c r="H149" s="70">
        <v>806934.87</v>
      </c>
      <c r="I149" s="68"/>
      <c r="J149" s="70">
        <f>J150+J151</f>
        <v>820000</v>
      </c>
      <c r="K149" s="70">
        <f>J149-F149</f>
        <v>-180000</v>
      </c>
      <c r="L149" s="71"/>
    </row>
    <row r="150" spans="1:12" s="88" customFormat="1" ht="30" x14ac:dyDescent="0.25">
      <c r="A150" s="91"/>
      <c r="B150" s="81"/>
      <c r="C150" s="73" t="s">
        <v>287</v>
      </c>
      <c r="D150" s="90" t="s">
        <v>288</v>
      </c>
      <c r="E150" s="81">
        <v>800000</v>
      </c>
      <c r="F150" s="81">
        <v>800000</v>
      </c>
      <c r="G150" s="81"/>
      <c r="H150" s="81">
        <v>651334.22</v>
      </c>
      <c r="I150" s="82">
        <v>148665.78000000003</v>
      </c>
      <c r="J150" s="81">
        <f>F150+K150</f>
        <v>660000</v>
      </c>
      <c r="K150" s="81">
        <v>-140000</v>
      </c>
      <c r="L150" s="82"/>
    </row>
    <row r="151" spans="1:12" s="88" customFormat="1" ht="30" x14ac:dyDescent="0.25">
      <c r="A151" s="91"/>
      <c r="B151" s="81"/>
      <c r="C151" s="73" t="s">
        <v>289</v>
      </c>
      <c r="D151" s="95" t="s">
        <v>290</v>
      </c>
      <c r="E151" s="81">
        <v>200000</v>
      </c>
      <c r="F151" s="81">
        <v>200000</v>
      </c>
      <c r="G151" s="81"/>
      <c r="H151" s="81">
        <v>155600.65</v>
      </c>
      <c r="I151" s="82">
        <v>44399.350000000006</v>
      </c>
      <c r="J151" s="81">
        <f>F151+K151</f>
        <v>160000</v>
      </c>
      <c r="K151" s="81">
        <v>-40000</v>
      </c>
      <c r="L151" s="82"/>
    </row>
    <row r="152" spans="1:12" s="58" customFormat="1" ht="18" hidden="1" x14ac:dyDescent="0.25">
      <c r="A152" s="61"/>
      <c r="B152" s="11" t="s">
        <v>291</v>
      </c>
      <c r="C152" s="12"/>
      <c r="D152" s="96" t="s">
        <v>292</v>
      </c>
      <c r="E152" s="14"/>
      <c r="F152" s="14"/>
      <c r="G152" s="15"/>
      <c r="H152" s="15"/>
      <c r="I152" s="15"/>
      <c r="J152" s="15"/>
      <c r="K152" s="15"/>
      <c r="L152" s="65"/>
    </row>
    <row r="153" spans="1:12" ht="54" hidden="1" x14ac:dyDescent="0.25">
      <c r="B153" s="33"/>
      <c r="C153" s="34" t="s">
        <v>293</v>
      </c>
      <c r="D153" s="35" t="s">
        <v>294</v>
      </c>
      <c r="E153" s="36"/>
      <c r="F153" s="37"/>
      <c r="G153" s="37"/>
      <c r="H153" s="37"/>
      <c r="I153" s="37"/>
      <c r="J153" s="37"/>
      <c r="K153" s="37"/>
      <c r="L153" s="97"/>
    </row>
    <row r="154" spans="1:12" x14ac:dyDescent="0.25">
      <c r="K154" s="98">
        <f>K10+K15+K20+K29+K34+K35+K49+K59+K70+K77+K83+K89+K97+K106+K114+K132+K139+K149+K145</f>
        <v>0</v>
      </c>
    </row>
  </sheetData>
  <mergeCells count="12">
    <mergeCell ref="L4:L6"/>
    <mergeCell ref="A4:A6"/>
    <mergeCell ref="B4:B6"/>
    <mergeCell ref="C4:C6"/>
    <mergeCell ref="D4:D6"/>
    <mergeCell ref="E4:E6"/>
    <mergeCell ref="F4:F6"/>
    <mergeCell ref="G4:G6"/>
    <mergeCell ref="H4:H6"/>
    <mergeCell ref="I4:I6"/>
    <mergeCell ref="J4:J6"/>
    <mergeCell ref="K4:K6"/>
  </mergeCells>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N156"/>
  <sheetViews>
    <sheetView topLeftCell="F43" workbookViewId="0">
      <selection activeCell="M64" sqref="M64"/>
    </sheetView>
  </sheetViews>
  <sheetFormatPr defaultColWidth="9.140625" defaultRowHeight="15" x14ac:dyDescent="0.25"/>
  <cols>
    <col min="1" max="1" width="4" style="1" hidden="1" customWidth="1"/>
    <col min="2" max="2" width="15.7109375" style="2" customWidth="1"/>
    <col min="3" max="3" width="9.140625" style="2"/>
    <col min="4" max="4" width="77.7109375" style="3" customWidth="1"/>
    <col min="5" max="5" width="21.140625" style="3" customWidth="1"/>
    <col min="6" max="6" width="19.85546875" style="3" customWidth="1"/>
    <col min="7" max="10" width="19.7109375" style="3" customWidth="1"/>
    <col min="11" max="11" width="20.42578125" style="3" customWidth="1"/>
    <col min="12" max="12" width="20.5703125" style="3" customWidth="1"/>
    <col min="13" max="13" width="21.28515625" style="2" customWidth="1"/>
    <col min="14" max="14" width="14.28515625" style="2" customWidth="1"/>
    <col min="15" max="16384" width="9.140625" style="3"/>
  </cols>
  <sheetData>
    <row r="3" spans="1:14" x14ac:dyDescent="0.25">
      <c r="D3" s="4" t="s">
        <v>0</v>
      </c>
    </row>
    <row r="4" spans="1:14" x14ac:dyDescent="0.25">
      <c r="A4" s="193"/>
      <c r="B4" s="215" t="s">
        <v>1</v>
      </c>
      <c r="C4" s="215" t="s">
        <v>2</v>
      </c>
      <c r="D4" s="218" t="s">
        <v>3</v>
      </c>
      <c r="E4" s="200" t="s">
        <v>4</v>
      </c>
      <c r="F4" s="200" t="s">
        <v>5</v>
      </c>
      <c r="G4" s="200" t="s">
        <v>6</v>
      </c>
      <c r="H4" s="200" t="s">
        <v>7</v>
      </c>
      <c r="I4" s="200" t="s">
        <v>8</v>
      </c>
      <c r="J4" s="201" t="s">
        <v>9</v>
      </c>
      <c r="K4" s="200" t="s">
        <v>10</v>
      </c>
      <c r="L4" s="200" t="s">
        <v>11</v>
      </c>
      <c r="M4" s="200" t="s">
        <v>12</v>
      </c>
      <c r="N4" s="5"/>
    </row>
    <row r="5" spans="1:14" x14ac:dyDescent="0.25">
      <c r="A5" s="193"/>
      <c r="B5" s="216"/>
      <c r="C5" s="216"/>
      <c r="D5" s="219"/>
      <c r="E5" s="200"/>
      <c r="F5" s="200"/>
      <c r="G5" s="200"/>
      <c r="H5" s="200"/>
      <c r="I5" s="200"/>
      <c r="J5" s="202"/>
      <c r="K5" s="200"/>
      <c r="L5" s="200"/>
      <c r="M5" s="200"/>
      <c r="N5" s="5"/>
    </row>
    <row r="6" spans="1:14" x14ac:dyDescent="0.25">
      <c r="A6" s="193"/>
      <c r="B6" s="217"/>
      <c r="C6" s="217"/>
      <c r="D6" s="220"/>
      <c r="E6" s="200"/>
      <c r="F6" s="200"/>
      <c r="G6" s="200"/>
      <c r="H6" s="200"/>
      <c r="I6" s="200"/>
      <c r="J6" s="203"/>
      <c r="K6" s="200"/>
      <c r="L6" s="200"/>
      <c r="M6" s="200"/>
      <c r="N6" s="5"/>
    </row>
    <row r="7" spans="1:14" ht="19.5" x14ac:dyDescent="0.25">
      <c r="B7" s="6" t="s">
        <v>13</v>
      </c>
      <c r="C7" s="7"/>
      <c r="D7" s="8" t="s">
        <v>14</v>
      </c>
      <c r="E7" s="9">
        <f>E8+E9+E88</f>
        <v>653324000</v>
      </c>
      <c r="F7" s="9"/>
      <c r="G7" s="9"/>
      <c r="H7" s="9"/>
      <c r="I7" s="9"/>
      <c r="J7" s="9"/>
      <c r="K7" s="9"/>
      <c r="L7" s="9"/>
      <c r="M7" s="9"/>
      <c r="N7" s="10"/>
    </row>
    <row r="8" spans="1:14" ht="18" x14ac:dyDescent="0.25">
      <c r="B8" s="11" t="s">
        <v>15</v>
      </c>
      <c r="C8" s="12"/>
      <c r="D8" s="13" t="s">
        <v>16</v>
      </c>
      <c r="E8" s="14">
        <v>570000000</v>
      </c>
      <c r="F8" s="14"/>
      <c r="G8" s="14"/>
      <c r="H8" s="14"/>
      <c r="I8" s="15"/>
      <c r="J8" s="15"/>
      <c r="K8" s="15"/>
      <c r="L8" s="15"/>
      <c r="M8" s="15"/>
      <c r="N8" s="16"/>
    </row>
    <row r="9" spans="1:14" ht="15.75" x14ac:dyDescent="0.25">
      <c r="B9" s="17" t="s">
        <v>17</v>
      </c>
      <c r="C9" s="18"/>
      <c r="D9" s="19" t="s">
        <v>18</v>
      </c>
      <c r="E9" s="20">
        <f>E10+E15+E20+E29+E33+E34+E35+E49+E59+E70+E77+E83</f>
        <v>83324000</v>
      </c>
      <c r="F9" s="20"/>
      <c r="G9" s="20"/>
      <c r="H9" s="20"/>
      <c r="I9" s="20"/>
      <c r="J9" s="20"/>
      <c r="K9" s="20"/>
      <c r="L9" s="20"/>
      <c r="M9" s="20"/>
      <c r="N9" s="21"/>
    </row>
    <row r="10" spans="1:14" s="32" customFormat="1" ht="21" x14ac:dyDescent="0.25">
      <c r="A10" s="22"/>
      <c r="B10" s="23" t="s">
        <v>19</v>
      </c>
      <c r="C10" s="24"/>
      <c r="D10" s="25" t="s">
        <v>20</v>
      </c>
      <c r="E10" s="26">
        <f>E11+E12+E13+E14</f>
        <v>2000000</v>
      </c>
      <c r="F10" s="27">
        <f>F11+F12+F13+F14</f>
        <v>1920000</v>
      </c>
      <c r="G10" s="28">
        <v>44710</v>
      </c>
      <c r="H10" s="29">
        <f>F10-G10</f>
        <v>1875290</v>
      </c>
      <c r="I10" s="26"/>
      <c r="J10" s="26">
        <f>J11+J12+J13+J14</f>
        <v>1254351.52</v>
      </c>
      <c r="K10" s="26">
        <f>K11+K12+K13+K14</f>
        <v>462080.07</v>
      </c>
      <c r="L10" s="30">
        <f>L11+L12+L13+L14</f>
        <v>1716431.5899999999</v>
      </c>
      <c r="M10" s="27"/>
      <c r="N10" s="31"/>
    </row>
    <row r="11" spans="1:14" ht="18" x14ac:dyDescent="0.25">
      <c r="B11" s="33"/>
      <c r="C11" s="34" t="s">
        <v>21</v>
      </c>
      <c r="D11" s="35" t="s">
        <v>22</v>
      </c>
      <c r="E11" s="36">
        <v>1346000</v>
      </c>
      <c r="F11" s="36">
        <v>1266000</v>
      </c>
      <c r="G11" s="36"/>
      <c r="H11" s="36"/>
      <c r="I11" s="36"/>
      <c r="J11" s="36">
        <v>849875</v>
      </c>
      <c r="K11" s="36">
        <v>293053.5</v>
      </c>
      <c r="L11" s="36">
        <f>J11+K11</f>
        <v>1142928.5</v>
      </c>
      <c r="M11" s="37">
        <f>F11-L11</f>
        <v>123071.5</v>
      </c>
      <c r="N11" s="38"/>
    </row>
    <row r="12" spans="1:14" ht="18" x14ac:dyDescent="0.25">
      <c r="B12" s="33"/>
      <c r="C12" s="34" t="s">
        <v>21</v>
      </c>
      <c r="D12" s="35" t="s">
        <v>23</v>
      </c>
      <c r="E12" s="36">
        <v>54000</v>
      </c>
      <c r="F12" s="36">
        <v>54000</v>
      </c>
      <c r="G12" s="36"/>
      <c r="H12" s="36"/>
      <c r="I12" s="36"/>
      <c r="J12" s="36">
        <v>16129</v>
      </c>
      <c r="K12" s="36">
        <v>5600.25</v>
      </c>
      <c r="L12" s="36">
        <f t="shared" ref="L12:L14" si="0">J12+K12</f>
        <v>21729.25</v>
      </c>
      <c r="M12" s="37">
        <f t="shared" ref="M12:M14" si="1">F12-L12</f>
        <v>32270.75</v>
      </c>
      <c r="N12" s="38"/>
    </row>
    <row r="13" spans="1:14" ht="36" x14ac:dyDescent="0.25">
      <c r="B13" s="33"/>
      <c r="C13" s="34" t="s">
        <v>21</v>
      </c>
      <c r="D13" s="35" t="s">
        <v>24</v>
      </c>
      <c r="E13" s="36">
        <v>200000</v>
      </c>
      <c r="F13" s="36">
        <v>200000</v>
      </c>
      <c r="G13" s="36"/>
      <c r="H13" s="36"/>
      <c r="I13" s="36"/>
      <c r="J13" s="36">
        <v>103027.16</v>
      </c>
      <c r="K13" s="36">
        <v>55981.32</v>
      </c>
      <c r="L13" s="36">
        <f t="shared" si="0"/>
        <v>159008.48000000001</v>
      </c>
      <c r="M13" s="37">
        <f t="shared" si="1"/>
        <v>40991.51999999999</v>
      </c>
      <c r="N13" s="38"/>
    </row>
    <row r="14" spans="1:14" ht="18" x14ac:dyDescent="0.25">
      <c r="B14" s="33"/>
      <c r="C14" s="34" t="s">
        <v>21</v>
      </c>
      <c r="D14" s="35" t="s">
        <v>25</v>
      </c>
      <c r="E14" s="36">
        <v>400000</v>
      </c>
      <c r="F14" s="36">
        <v>400000</v>
      </c>
      <c r="G14" s="36"/>
      <c r="H14" s="36"/>
      <c r="I14" s="36"/>
      <c r="J14" s="36">
        <v>285320.36</v>
      </c>
      <c r="K14" s="36">
        <v>107445</v>
      </c>
      <c r="L14" s="36">
        <f t="shared" si="0"/>
        <v>392765.36</v>
      </c>
      <c r="M14" s="37">
        <f t="shared" si="1"/>
        <v>7234.640000000014</v>
      </c>
      <c r="N14" s="38"/>
    </row>
    <row r="15" spans="1:14" s="32" customFormat="1" ht="21" x14ac:dyDescent="0.25">
      <c r="A15" s="22"/>
      <c r="B15" s="23" t="s">
        <v>26</v>
      </c>
      <c r="C15" s="24"/>
      <c r="D15" s="25" t="s">
        <v>27</v>
      </c>
      <c r="E15" s="26">
        <f>E16+E17+E18+E19</f>
        <v>14280000</v>
      </c>
      <c r="F15" s="27">
        <f>F16+F17+F18+F19</f>
        <v>15410000</v>
      </c>
      <c r="G15" s="28">
        <v>46216.5</v>
      </c>
      <c r="H15" s="29">
        <f>F15-G15</f>
        <v>15363783.5</v>
      </c>
      <c r="I15" s="26"/>
      <c r="J15" s="26">
        <f>J16+J17+J18+J19</f>
        <v>10943009.77</v>
      </c>
      <c r="K15" s="26">
        <f>K16+K17+K18+K19</f>
        <v>4379642.7299999995</v>
      </c>
      <c r="L15" s="30">
        <f>L16+L17+L18+L19</f>
        <v>15322652.5</v>
      </c>
      <c r="M15" s="27"/>
      <c r="N15" s="31"/>
    </row>
    <row r="16" spans="1:14" ht="18" x14ac:dyDescent="0.25">
      <c r="B16" s="33"/>
      <c r="C16" s="34" t="s">
        <v>28</v>
      </c>
      <c r="D16" s="35" t="s">
        <v>29</v>
      </c>
      <c r="E16" s="36">
        <v>9800000</v>
      </c>
      <c r="F16" s="36">
        <v>10770000</v>
      </c>
      <c r="G16" s="37"/>
      <c r="H16" s="37"/>
      <c r="I16" s="37"/>
      <c r="J16" s="37">
        <v>9279271.7799999993</v>
      </c>
      <c r="K16" s="37">
        <v>1490728.22</v>
      </c>
      <c r="L16" s="36">
        <f>J16+K16</f>
        <v>10770000</v>
      </c>
      <c r="M16" s="37">
        <f>F16-L16</f>
        <v>0</v>
      </c>
      <c r="N16" s="38"/>
    </row>
    <row r="17" spans="1:14" ht="18" x14ac:dyDescent="0.25">
      <c r="A17" s="3"/>
      <c r="B17" s="33"/>
      <c r="C17" s="34" t="s">
        <v>30</v>
      </c>
      <c r="D17" s="35" t="s">
        <v>31</v>
      </c>
      <c r="E17" s="36">
        <v>140000</v>
      </c>
      <c r="F17" s="36">
        <v>40000</v>
      </c>
      <c r="G17" s="37"/>
      <c r="H17" s="37"/>
      <c r="I17" s="37"/>
      <c r="J17" s="37">
        <v>15000</v>
      </c>
      <c r="K17" s="37">
        <v>13422.5</v>
      </c>
      <c r="L17" s="36">
        <f t="shared" ref="L17:L19" si="2">J17+K17</f>
        <v>28422.5</v>
      </c>
      <c r="M17" s="37">
        <f t="shared" ref="M17:M19" si="3">F17-L17</f>
        <v>11577.5</v>
      </c>
      <c r="N17" s="38"/>
    </row>
    <row r="18" spans="1:14" ht="18" x14ac:dyDescent="0.25">
      <c r="A18" s="3"/>
      <c r="B18" s="33"/>
      <c r="C18" s="34" t="s">
        <v>32</v>
      </c>
      <c r="D18" s="35" t="s">
        <v>33</v>
      </c>
      <c r="E18" s="36">
        <v>4300000</v>
      </c>
      <c r="F18" s="36">
        <v>4560000</v>
      </c>
      <c r="G18" s="37"/>
      <c r="H18" s="37"/>
      <c r="I18" s="37"/>
      <c r="J18" s="37">
        <v>1644935.99</v>
      </c>
      <c r="K18" s="37">
        <v>2855492.01</v>
      </c>
      <c r="L18" s="36">
        <f t="shared" si="2"/>
        <v>4500428</v>
      </c>
      <c r="M18" s="37">
        <f t="shared" si="3"/>
        <v>59572</v>
      </c>
      <c r="N18" s="38"/>
    </row>
    <row r="19" spans="1:14" ht="18" x14ac:dyDescent="0.25">
      <c r="A19" s="3"/>
      <c r="B19" s="33"/>
      <c r="C19" s="34" t="s">
        <v>34</v>
      </c>
      <c r="D19" s="35" t="s">
        <v>35</v>
      </c>
      <c r="E19" s="36">
        <v>40000</v>
      </c>
      <c r="F19" s="36">
        <v>40000</v>
      </c>
      <c r="G19" s="37"/>
      <c r="H19" s="37"/>
      <c r="I19" s="37"/>
      <c r="J19" s="37">
        <v>3802</v>
      </c>
      <c r="K19" s="37">
        <v>20000</v>
      </c>
      <c r="L19" s="36">
        <f t="shared" si="2"/>
        <v>23802</v>
      </c>
      <c r="M19" s="37">
        <f t="shared" si="3"/>
        <v>16198</v>
      </c>
      <c r="N19" s="38"/>
    </row>
    <row r="20" spans="1:14" s="32" customFormat="1" ht="21" x14ac:dyDescent="0.25">
      <c r="B20" s="23" t="s">
        <v>36</v>
      </c>
      <c r="C20" s="24"/>
      <c r="D20" s="25" t="s">
        <v>37</v>
      </c>
      <c r="E20" s="26">
        <f>E21+E22+E23+E24+E25</f>
        <v>1000000</v>
      </c>
      <c r="F20" s="27">
        <f>F21+F22+F23+F24+F25+F28</f>
        <v>1700000</v>
      </c>
      <c r="G20" s="28">
        <v>6203</v>
      </c>
      <c r="H20" s="29">
        <f>F20-G20</f>
        <v>1693797</v>
      </c>
      <c r="I20" s="26"/>
      <c r="J20" s="26">
        <f>J21+J22+J23+J24+J25+J28</f>
        <v>1077359.95</v>
      </c>
      <c r="K20" s="26">
        <f>K21+K22+K23+K24+K25+K28</f>
        <v>560580</v>
      </c>
      <c r="L20" s="30">
        <f>L21+L22+L23+L24+L25+L28</f>
        <v>1637939.95</v>
      </c>
      <c r="M20" s="27"/>
      <c r="N20" s="31"/>
    </row>
    <row r="21" spans="1:14" ht="72" x14ac:dyDescent="0.25">
      <c r="A21" s="3"/>
      <c r="B21" s="33"/>
      <c r="C21" s="34" t="s">
        <v>38</v>
      </c>
      <c r="D21" s="35" t="s">
        <v>39</v>
      </c>
      <c r="E21" s="36">
        <v>462000</v>
      </c>
      <c r="F21" s="36">
        <v>462000</v>
      </c>
      <c r="G21" s="37"/>
      <c r="H21" s="37"/>
      <c r="I21" s="37"/>
      <c r="J21" s="37">
        <v>307984.34999999998</v>
      </c>
      <c r="K21" s="37">
        <v>154000</v>
      </c>
      <c r="L21" s="36">
        <f>J21+K21</f>
        <v>461984.35</v>
      </c>
      <c r="M21" s="37">
        <f>F21-L21</f>
        <v>15.650000000023283</v>
      </c>
      <c r="N21" s="38"/>
    </row>
    <row r="22" spans="1:14" ht="36" x14ac:dyDescent="0.25">
      <c r="A22" s="3"/>
      <c r="B22" s="33"/>
      <c r="C22" s="34" t="s">
        <v>40</v>
      </c>
      <c r="D22" s="35" t="s">
        <v>41</v>
      </c>
      <c r="E22" s="36">
        <v>235000</v>
      </c>
      <c r="F22" s="36">
        <v>225000</v>
      </c>
      <c r="G22" s="37"/>
      <c r="H22" s="37"/>
      <c r="I22" s="37"/>
      <c r="J22" s="37">
        <v>159769.54000000004</v>
      </c>
      <c r="K22" s="37">
        <v>25574.559999999998</v>
      </c>
      <c r="L22" s="36">
        <f t="shared" ref="L22:L28" si="4">J22+K22</f>
        <v>185344.10000000003</v>
      </c>
      <c r="M22" s="37">
        <f t="shared" ref="M22:M28" si="5">F22-L22</f>
        <v>39655.899999999965</v>
      </c>
      <c r="N22" s="38"/>
    </row>
    <row r="23" spans="1:14" ht="18" x14ac:dyDescent="0.25">
      <c r="A23" s="3"/>
      <c r="B23" s="33"/>
      <c r="C23" s="34" t="s">
        <v>42</v>
      </c>
      <c r="D23" s="35" t="s">
        <v>43</v>
      </c>
      <c r="E23" s="36">
        <v>25000</v>
      </c>
      <c r="F23" s="36">
        <v>25000</v>
      </c>
      <c r="G23" s="37"/>
      <c r="H23" s="37"/>
      <c r="I23" s="37"/>
      <c r="J23" s="37">
        <v>5349.2</v>
      </c>
      <c r="K23" s="37">
        <v>9030.5999999999985</v>
      </c>
      <c r="L23" s="36">
        <f t="shared" si="4"/>
        <v>14379.8</v>
      </c>
      <c r="M23" s="37">
        <f t="shared" si="5"/>
        <v>10620.2</v>
      </c>
      <c r="N23" s="38"/>
    </row>
    <row r="24" spans="1:14" ht="18" x14ac:dyDescent="0.25">
      <c r="A24" s="3"/>
      <c r="B24" s="33"/>
      <c r="C24" s="34" t="s">
        <v>44</v>
      </c>
      <c r="D24" s="35" t="s">
        <v>45</v>
      </c>
      <c r="E24" s="36">
        <v>33000</v>
      </c>
      <c r="F24" s="36">
        <v>33000</v>
      </c>
      <c r="G24" s="37"/>
      <c r="H24" s="37"/>
      <c r="I24" s="37"/>
      <c r="J24" s="37">
        <v>15312.1</v>
      </c>
      <c r="K24" s="37">
        <v>16019.6</v>
      </c>
      <c r="L24" s="36">
        <f t="shared" si="4"/>
        <v>31331.7</v>
      </c>
      <c r="M24" s="37">
        <f t="shared" si="5"/>
        <v>1668.2999999999993</v>
      </c>
      <c r="N24" s="38"/>
    </row>
    <row r="25" spans="1:14" ht="36" x14ac:dyDescent="0.25">
      <c r="A25" s="3"/>
      <c r="B25" s="33"/>
      <c r="C25" s="34" t="s">
        <v>46</v>
      </c>
      <c r="D25" s="35" t="s">
        <v>47</v>
      </c>
      <c r="E25" s="36">
        <v>245000</v>
      </c>
      <c r="F25" s="101">
        <f>F26+F27</f>
        <v>299600</v>
      </c>
      <c r="G25" s="39"/>
      <c r="H25" s="39"/>
      <c r="I25" s="37"/>
      <c r="J25" s="37">
        <f>J26+J27</f>
        <v>0</v>
      </c>
      <c r="K25" s="37">
        <f>K26+K27</f>
        <v>299500</v>
      </c>
      <c r="L25" s="36">
        <f t="shared" si="4"/>
        <v>299500</v>
      </c>
      <c r="M25" s="37">
        <f t="shared" si="5"/>
        <v>100</v>
      </c>
      <c r="N25" s="38"/>
    </row>
    <row r="26" spans="1:14" ht="18" x14ac:dyDescent="0.25">
      <c r="A26" s="3"/>
      <c r="B26" s="33"/>
      <c r="C26" s="34"/>
      <c r="D26" s="35" t="s">
        <v>48</v>
      </c>
      <c r="E26" s="99"/>
      <c r="F26" s="104">
        <v>182900</v>
      </c>
      <c r="G26" s="105"/>
      <c r="H26" s="105"/>
      <c r="I26" s="100"/>
      <c r="J26" s="37">
        <v>0</v>
      </c>
      <c r="K26" s="37">
        <v>182800</v>
      </c>
      <c r="L26" s="36">
        <f t="shared" si="4"/>
        <v>182800</v>
      </c>
      <c r="M26" s="37">
        <f t="shared" si="5"/>
        <v>100</v>
      </c>
      <c r="N26" s="38"/>
    </row>
    <row r="27" spans="1:14" ht="54" x14ac:dyDescent="0.25">
      <c r="A27" s="3"/>
      <c r="B27" s="33"/>
      <c r="C27" s="34"/>
      <c r="D27" s="35" t="s">
        <v>49</v>
      </c>
      <c r="E27" s="99"/>
      <c r="F27" s="104">
        <v>116700</v>
      </c>
      <c r="G27" s="105"/>
      <c r="H27" s="105"/>
      <c r="I27" s="100"/>
      <c r="J27" s="37">
        <v>0</v>
      </c>
      <c r="K27" s="37">
        <v>116700</v>
      </c>
      <c r="L27" s="36">
        <f t="shared" si="4"/>
        <v>116700</v>
      </c>
      <c r="M27" s="37">
        <f t="shared" si="5"/>
        <v>0</v>
      </c>
      <c r="N27" s="38"/>
    </row>
    <row r="28" spans="1:14" ht="72" x14ac:dyDescent="0.25">
      <c r="A28" s="3"/>
      <c r="B28" s="33"/>
      <c r="C28" s="34"/>
      <c r="D28" s="35" t="s">
        <v>50</v>
      </c>
      <c r="E28" s="99"/>
      <c r="F28" s="104">
        <v>655400</v>
      </c>
      <c r="G28" s="105"/>
      <c r="H28" s="105"/>
      <c r="I28" s="100"/>
      <c r="J28" s="37">
        <v>588944.76</v>
      </c>
      <c r="K28" s="37">
        <v>56455.239999999991</v>
      </c>
      <c r="L28" s="36">
        <f t="shared" si="4"/>
        <v>645400</v>
      </c>
      <c r="M28" s="37">
        <f t="shared" si="5"/>
        <v>10000</v>
      </c>
      <c r="N28" s="38"/>
    </row>
    <row r="29" spans="1:14" s="32" customFormat="1" ht="21" x14ac:dyDescent="0.25">
      <c r="B29" s="23" t="s">
        <v>51</v>
      </c>
      <c r="C29" s="24"/>
      <c r="D29" s="25" t="s">
        <v>52</v>
      </c>
      <c r="E29" s="26">
        <f>E30+E31+E32</f>
        <v>1650000</v>
      </c>
      <c r="F29" s="102">
        <f>F30+F31+F32</f>
        <v>1650000</v>
      </c>
      <c r="G29" s="103">
        <v>966</v>
      </c>
      <c r="H29" s="29">
        <f>F29-G29</f>
        <v>1649034</v>
      </c>
      <c r="I29" s="26"/>
      <c r="J29" s="26">
        <f>J30+J31+J32</f>
        <v>1163523.5</v>
      </c>
      <c r="K29" s="26">
        <f>K30+K31+K32</f>
        <v>454705</v>
      </c>
      <c r="L29" s="30">
        <f>L30+L31+L32</f>
        <v>1618228.5</v>
      </c>
      <c r="M29" s="27"/>
      <c r="N29" s="31"/>
    </row>
    <row r="30" spans="1:14" ht="36" x14ac:dyDescent="0.25">
      <c r="A30" s="3"/>
      <c r="B30" s="33"/>
      <c r="C30" s="34" t="s">
        <v>53</v>
      </c>
      <c r="D30" s="35" t="s">
        <v>54</v>
      </c>
      <c r="E30" s="36">
        <v>1550000</v>
      </c>
      <c r="F30" s="36">
        <v>1550000</v>
      </c>
      <c r="G30" s="37"/>
      <c r="H30" s="37"/>
      <c r="I30" s="37"/>
      <c r="J30" s="37">
        <v>1129590</v>
      </c>
      <c r="K30" s="37">
        <v>402030</v>
      </c>
      <c r="L30" s="36">
        <f>J30+K30</f>
        <v>1531620</v>
      </c>
      <c r="M30" s="37">
        <f>F30-L30</f>
        <v>18380</v>
      </c>
      <c r="N30" s="38"/>
    </row>
    <row r="31" spans="1:14" ht="54" x14ac:dyDescent="0.25">
      <c r="A31" s="3"/>
      <c r="B31" s="33"/>
      <c r="C31" s="34" t="s">
        <v>55</v>
      </c>
      <c r="D31" s="35" t="s">
        <v>56</v>
      </c>
      <c r="E31" s="36">
        <v>65000</v>
      </c>
      <c r="F31" s="36">
        <v>65000</v>
      </c>
      <c r="G31" s="37"/>
      <c r="H31" s="37"/>
      <c r="I31" s="37"/>
      <c r="J31" s="37">
        <v>18733.5</v>
      </c>
      <c r="K31" s="37">
        <v>33841</v>
      </c>
      <c r="L31" s="36">
        <f t="shared" ref="L31:L32" si="6">J31+K31</f>
        <v>52574.5</v>
      </c>
      <c r="M31" s="37">
        <f t="shared" ref="M31:M32" si="7">F31-L31</f>
        <v>12425.5</v>
      </c>
      <c r="N31" s="38"/>
    </row>
    <row r="32" spans="1:14" ht="72" x14ac:dyDescent="0.25">
      <c r="A32" s="3"/>
      <c r="B32" s="33"/>
      <c r="C32" s="34" t="s">
        <v>57</v>
      </c>
      <c r="D32" s="35" t="s">
        <v>58</v>
      </c>
      <c r="E32" s="36">
        <v>35000</v>
      </c>
      <c r="F32" s="36">
        <v>35000</v>
      </c>
      <c r="G32" s="37"/>
      <c r="H32" s="39"/>
      <c r="I32" s="37"/>
      <c r="J32" s="37">
        <v>15200</v>
      </c>
      <c r="K32" s="37">
        <v>18834</v>
      </c>
      <c r="L32" s="36">
        <f t="shared" si="6"/>
        <v>34034</v>
      </c>
      <c r="M32" s="37">
        <f t="shared" si="7"/>
        <v>966</v>
      </c>
      <c r="N32" s="38"/>
    </row>
    <row r="33" spans="1:14" ht="21" x14ac:dyDescent="0.25">
      <c r="A33" s="3"/>
      <c r="B33" s="17" t="s">
        <v>59</v>
      </c>
      <c r="C33" s="18"/>
      <c r="D33" s="19" t="s">
        <v>60</v>
      </c>
      <c r="E33" s="40">
        <v>270000</v>
      </c>
      <c r="F33" s="41">
        <f>'[1]დაზუსტებული ბიუჯეტი-8,09,16'!M13</f>
        <v>270000</v>
      </c>
      <c r="G33" s="42"/>
      <c r="H33" s="43">
        <f>F33-G33</f>
        <v>270000</v>
      </c>
      <c r="I33" s="44"/>
      <c r="J33" s="44">
        <v>180000</v>
      </c>
      <c r="K33" s="41">
        <v>90000</v>
      </c>
      <c r="L33" s="45">
        <f>J33+K33</f>
        <v>270000</v>
      </c>
      <c r="M33" s="41">
        <f>F33-L33</f>
        <v>0</v>
      </c>
      <c r="N33" s="46"/>
    </row>
    <row r="34" spans="1:14" s="32" customFormat="1" ht="21" x14ac:dyDescent="0.25">
      <c r="B34" s="23" t="s">
        <v>61</v>
      </c>
      <c r="C34" s="24"/>
      <c r="D34" s="25" t="s">
        <v>62</v>
      </c>
      <c r="E34" s="26">
        <v>8000000</v>
      </c>
      <c r="F34" s="27">
        <f>'[1]დაზუსტებული ბიუჯეტი-8,09,16'!M14</f>
        <v>8000000</v>
      </c>
      <c r="G34" s="47"/>
      <c r="H34" s="28">
        <f>F34-G34</f>
        <v>8000000</v>
      </c>
      <c r="I34" s="48"/>
      <c r="J34" s="48">
        <v>8366241.7400000002</v>
      </c>
      <c r="K34" s="27">
        <v>1760000</v>
      </c>
      <c r="L34" s="30">
        <f>J34+K34</f>
        <v>10126241.74</v>
      </c>
      <c r="M34" s="27">
        <f>H34-L34</f>
        <v>-2126241.7400000002</v>
      </c>
      <c r="N34" s="31"/>
    </row>
    <row r="35" spans="1:14" s="32" customFormat="1" ht="21" x14ac:dyDescent="0.25">
      <c r="B35" s="23" t="s">
        <v>63</v>
      </c>
      <c r="C35" s="24"/>
      <c r="D35" s="25" t="s">
        <v>64</v>
      </c>
      <c r="E35" s="26">
        <f>E36+E37+E38+E39+E40+E41+E42+E43+E44+E45+E46+E47+E48</f>
        <v>14000000</v>
      </c>
      <c r="F35" s="27">
        <f>F36+F37+F38+F39+F40+F41+F48</f>
        <v>13830000</v>
      </c>
      <c r="G35" s="49"/>
      <c r="H35" s="28">
        <f>F35-G35</f>
        <v>13830000</v>
      </c>
      <c r="I35" s="50"/>
      <c r="J35" s="50">
        <f>J36+J38+I39+I41</f>
        <v>11016997.870000001</v>
      </c>
      <c r="K35" s="26">
        <f>K36+K38+K39+K41</f>
        <v>2926236</v>
      </c>
      <c r="L35" s="30">
        <f>J35+K35</f>
        <v>13943233.870000001</v>
      </c>
      <c r="M35" s="27"/>
      <c r="N35" s="31"/>
    </row>
    <row r="36" spans="1:14" ht="54" x14ac:dyDescent="0.25">
      <c r="A36" s="3"/>
      <c r="B36" s="33"/>
      <c r="C36" s="34" t="s">
        <v>65</v>
      </c>
      <c r="D36" s="35" t="s">
        <v>66</v>
      </c>
      <c r="E36" s="36">
        <v>2613400</v>
      </c>
      <c r="F36" s="36">
        <v>2613400</v>
      </c>
      <c r="G36" s="37"/>
      <c r="H36" s="51"/>
      <c r="I36" s="37"/>
      <c r="J36" s="37">
        <v>2236000.31</v>
      </c>
      <c r="K36" s="37">
        <v>440000</v>
      </c>
      <c r="L36" s="36">
        <f>J36+K36</f>
        <v>2676000.31</v>
      </c>
      <c r="M36" s="37">
        <f>F36-L36</f>
        <v>-62600.310000000056</v>
      </c>
      <c r="N36" s="38"/>
    </row>
    <row r="37" spans="1:14" ht="18" x14ac:dyDescent="0.25">
      <c r="A37" s="3"/>
      <c r="B37" s="33"/>
      <c r="C37" s="34" t="s">
        <v>67</v>
      </c>
      <c r="D37" s="35" t="s">
        <v>68</v>
      </c>
      <c r="E37" s="36">
        <v>1202200</v>
      </c>
      <c r="F37" s="36">
        <v>1202200</v>
      </c>
      <c r="G37" s="37"/>
      <c r="H37" s="37"/>
      <c r="I37" s="37"/>
      <c r="J37" s="52">
        <v>495534.13999999996</v>
      </c>
      <c r="K37" s="52">
        <v>317047</v>
      </c>
      <c r="L37" s="36"/>
      <c r="M37" s="37"/>
      <c r="N37" s="38"/>
    </row>
    <row r="38" spans="1:14" ht="18" x14ac:dyDescent="0.25">
      <c r="A38" s="3"/>
      <c r="B38" s="33"/>
      <c r="C38" s="34" t="s">
        <v>69</v>
      </c>
      <c r="D38" s="35" t="s">
        <v>70</v>
      </c>
      <c r="E38" s="36">
        <v>9110600</v>
      </c>
      <c r="F38" s="36">
        <v>9110600</v>
      </c>
      <c r="G38" s="37"/>
      <c r="H38" s="37"/>
      <c r="I38" s="37"/>
      <c r="J38" s="37">
        <v>7990852.0100000007</v>
      </c>
      <c r="K38" s="37">
        <v>1600000</v>
      </c>
      <c r="L38" s="36">
        <f>J38+K38</f>
        <v>9590852.0100000016</v>
      </c>
      <c r="M38" s="37">
        <f t="shared" ref="M38" si="8">F38-L38</f>
        <v>-480252.01000000164</v>
      </c>
      <c r="N38" s="38"/>
    </row>
    <row r="39" spans="1:14" ht="54" x14ac:dyDescent="0.25">
      <c r="A39" s="3"/>
      <c r="B39" s="33"/>
      <c r="C39" s="34" t="s">
        <v>71</v>
      </c>
      <c r="D39" s="35" t="s">
        <v>72</v>
      </c>
      <c r="E39" s="36">
        <v>40000</v>
      </c>
      <c r="F39" s="36">
        <v>40000</v>
      </c>
      <c r="G39" s="37"/>
      <c r="H39" s="37">
        <f>E37+E39+E40</f>
        <v>1280000</v>
      </c>
      <c r="I39" s="37">
        <f>J37+J40</f>
        <v>520734.13999999996</v>
      </c>
      <c r="J39" s="37"/>
      <c r="K39" s="37">
        <f>K37+K40</f>
        <v>329647</v>
      </c>
      <c r="L39" s="36">
        <f>I39+K39</f>
        <v>850381.1399999999</v>
      </c>
      <c r="M39" s="37">
        <f>H39-L39</f>
        <v>429618.8600000001</v>
      </c>
      <c r="N39" s="38"/>
    </row>
    <row r="40" spans="1:14" ht="18" x14ac:dyDescent="0.25">
      <c r="A40" s="3"/>
      <c r="B40" s="33"/>
      <c r="C40" s="34" t="s">
        <v>73</v>
      </c>
      <c r="D40" s="35" t="s">
        <v>74</v>
      </c>
      <c r="E40" s="36">
        <v>37800</v>
      </c>
      <c r="F40" s="36">
        <v>37800</v>
      </c>
      <c r="G40" s="37"/>
      <c r="H40" s="37"/>
      <c r="I40" s="37"/>
      <c r="J40" s="52">
        <v>25200</v>
      </c>
      <c r="K40" s="52">
        <v>12600</v>
      </c>
      <c r="L40" s="36"/>
      <c r="M40" s="37"/>
      <c r="N40" s="38"/>
    </row>
    <row r="41" spans="1:14" ht="36" x14ac:dyDescent="0.25">
      <c r="A41" s="3"/>
      <c r="B41" s="33"/>
      <c r="C41" s="34" t="s">
        <v>75</v>
      </c>
      <c r="D41" s="35" t="s">
        <v>76</v>
      </c>
      <c r="E41" s="36">
        <v>543000</v>
      </c>
      <c r="F41" s="36">
        <v>373000</v>
      </c>
      <c r="G41" s="37"/>
      <c r="H41" s="37">
        <f>E41+E48</f>
        <v>996000</v>
      </c>
      <c r="I41" s="37">
        <v>269411.40999999997</v>
      </c>
      <c r="J41" s="37"/>
      <c r="K41" s="37">
        <v>556589</v>
      </c>
      <c r="L41" s="36">
        <f>I41+K41</f>
        <v>826000.40999999992</v>
      </c>
      <c r="M41" s="37">
        <f>H41-L41</f>
        <v>169999.59000000008</v>
      </c>
      <c r="N41" s="38"/>
    </row>
    <row r="42" spans="1:14" ht="36" x14ac:dyDescent="0.25">
      <c r="A42" s="3"/>
      <c r="B42" s="33"/>
      <c r="C42" s="34" t="s">
        <v>77</v>
      </c>
      <c r="D42" s="53" t="s">
        <v>78</v>
      </c>
      <c r="E42" s="36"/>
      <c r="F42" s="36"/>
      <c r="G42" s="37"/>
      <c r="H42" s="37"/>
      <c r="I42" s="37"/>
      <c r="J42" s="37"/>
      <c r="K42" s="37"/>
      <c r="L42" s="37"/>
      <c r="M42" s="37"/>
      <c r="N42" s="38"/>
    </row>
    <row r="43" spans="1:14" ht="54" x14ac:dyDescent="0.25">
      <c r="A43" s="3"/>
      <c r="B43" s="33"/>
      <c r="C43" s="34" t="s">
        <v>79</v>
      </c>
      <c r="D43" s="53" t="s">
        <v>80</v>
      </c>
      <c r="E43" s="36"/>
      <c r="F43" s="36"/>
      <c r="G43" s="37"/>
      <c r="H43" s="37"/>
      <c r="I43" s="37"/>
      <c r="J43" s="37"/>
      <c r="K43" s="37"/>
      <c r="L43" s="37"/>
      <c r="M43" s="37"/>
      <c r="N43" s="38"/>
    </row>
    <row r="44" spans="1:14" ht="36" x14ac:dyDescent="0.25">
      <c r="A44" s="3"/>
      <c r="B44" s="33"/>
      <c r="C44" s="34" t="s">
        <v>81</v>
      </c>
      <c r="D44" s="53" t="s">
        <v>82</v>
      </c>
      <c r="E44" s="36"/>
      <c r="F44" s="36"/>
      <c r="G44" s="37"/>
      <c r="H44" s="37"/>
      <c r="I44" s="37"/>
      <c r="J44" s="37"/>
      <c r="K44" s="37"/>
      <c r="L44" s="37"/>
      <c r="M44" s="37"/>
      <c r="N44" s="38"/>
    </row>
    <row r="45" spans="1:14" ht="18" x14ac:dyDescent="0.25">
      <c r="A45" s="3"/>
      <c r="B45" s="33"/>
      <c r="C45" s="34" t="s">
        <v>83</v>
      </c>
      <c r="D45" s="53" t="s">
        <v>84</v>
      </c>
      <c r="E45" s="36"/>
      <c r="F45" s="36"/>
      <c r="G45" s="37"/>
      <c r="H45" s="37"/>
      <c r="I45" s="37"/>
      <c r="J45" s="37"/>
      <c r="K45" s="37"/>
      <c r="L45" s="37"/>
      <c r="M45" s="37"/>
      <c r="N45" s="38"/>
    </row>
    <row r="46" spans="1:14" ht="36" x14ac:dyDescent="0.25">
      <c r="A46" s="3"/>
      <c r="B46" s="33"/>
      <c r="C46" s="34" t="s">
        <v>85</v>
      </c>
      <c r="D46" s="53" t="s">
        <v>86</v>
      </c>
      <c r="E46" s="36"/>
      <c r="F46" s="36"/>
      <c r="G46" s="37"/>
      <c r="H46" s="37"/>
      <c r="I46" s="37"/>
      <c r="J46" s="37"/>
      <c r="K46" s="37"/>
      <c r="L46" s="37"/>
      <c r="M46" s="37"/>
      <c r="N46" s="38"/>
    </row>
    <row r="47" spans="1:14" ht="54" x14ac:dyDescent="0.25">
      <c r="A47" s="3"/>
      <c r="B47" s="33"/>
      <c r="C47" s="34" t="s">
        <v>87</v>
      </c>
      <c r="D47" s="35" t="s">
        <v>88</v>
      </c>
      <c r="E47" s="36"/>
      <c r="F47" s="36"/>
      <c r="G47" s="37"/>
      <c r="H47" s="37"/>
      <c r="I47" s="37"/>
      <c r="J47" s="37"/>
      <c r="K47" s="37"/>
      <c r="L47" s="37"/>
      <c r="M47" s="37"/>
      <c r="N47" s="38"/>
    </row>
    <row r="48" spans="1:14" ht="90" x14ac:dyDescent="0.25">
      <c r="A48" s="3"/>
      <c r="B48" s="33"/>
      <c r="C48" s="34" t="s">
        <v>89</v>
      </c>
      <c r="D48" s="35" t="s">
        <v>90</v>
      </c>
      <c r="E48" s="36">
        <v>453000</v>
      </c>
      <c r="F48" s="36">
        <v>453000</v>
      </c>
      <c r="G48" s="37"/>
      <c r="H48" s="37"/>
      <c r="I48" s="37"/>
      <c r="J48" s="37"/>
      <c r="K48" s="37"/>
      <c r="L48" s="37"/>
      <c r="M48" s="37"/>
      <c r="N48" s="38"/>
    </row>
    <row r="49" spans="1:14" s="32" customFormat="1" ht="21" x14ac:dyDescent="0.25">
      <c r="B49" s="23" t="s">
        <v>91</v>
      </c>
      <c r="C49" s="24"/>
      <c r="D49" s="25" t="s">
        <v>92</v>
      </c>
      <c r="E49" s="26">
        <f>E50+E51+E52+E53+E54+E55+E56+E57+E58</f>
        <v>8424000</v>
      </c>
      <c r="F49" s="27">
        <f>F50+F51+F52+F53</f>
        <v>7624000</v>
      </c>
      <c r="G49" s="28">
        <v>73649.399999999994</v>
      </c>
      <c r="H49" s="29">
        <f>F49-G49</f>
        <v>7550350.5999999996</v>
      </c>
      <c r="I49" s="26"/>
      <c r="J49" s="26">
        <f>I50+J51+J52</f>
        <v>4203683.63</v>
      </c>
      <c r="K49" s="26">
        <f>K50+K51+K52+K53+K55+K56+K57+K58</f>
        <v>2308040.9699999997</v>
      </c>
      <c r="L49" s="30">
        <f>J49+K49</f>
        <v>6511724.5999999996</v>
      </c>
      <c r="M49" s="27"/>
      <c r="N49" s="31"/>
    </row>
    <row r="50" spans="1:14" ht="54" x14ac:dyDescent="0.25">
      <c r="A50" s="3"/>
      <c r="B50" s="33"/>
      <c r="C50" s="34" t="s">
        <v>93</v>
      </c>
      <c r="D50" s="35" t="s">
        <v>94</v>
      </c>
      <c r="E50" s="36">
        <v>900000</v>
      </c>
      <c r="F50" s="36">
        <v>900000</v>
      </c>
      <c r="G50" s="37">
        <v>73649.399999999994</v>
      </c>
      <c r="H50" s="37"/>
      <c r="I50" s="37"/>
      <c r="J50" s="52">
        <v>482435.92999999993</v>
      </c>
      <c r="K50" s="52">
        <v>278040.96999999997</v>
      </c>
      <c r="L50" s="37">
        <f>J50+K50</f>
        <v>760476.89999999991</v>
      </c>
      <c r="M50" s="37">
        <f>F50-L50</f>
        <v>139523.10000000009</v>
      </c>
      <c r="N50" s="38"/>
    </row>
    <row r="51" spans="1:14" ht="36" x14ac:dyDescent="0.25">
      <c r="A51" s="3"/>
      <c r="B51" s="33"/>
      <c r="C51" s="34" t="s">
        <v>95</v>
      </c>
      <c r="D51" s="35" t="s">
        <v>96</v>
      </c>
      <c r="E51" s="36">
        <v>2625000</v>
      </c>
      <c r="F51" s="36">
        <v>2625000</v>
      </c>
      <c r="G51" s="37"/>
      <c r="H51" s="37"/>
      <c r="I51" s="37"/>
      <c r="J51" s="37">
        <v>2397373.35</v>
      </c>
      <c r="K51" s="37">
        <v>480000</v>
      </c>
      <c r="L51" s="37">
        <f>J51+K51</f>
        <v>2877373.35</v>
      </c>
      <c r="M51" s="37">
        <f>F51-L51</f>
        <v>-252373.35000000009</v>
      </c>
      <c r="N51" s="38"/>
    </row>
    <row r="52" spans="1:14" ht="36" x14ac:dyDescent="0.25">
      <c r="A52" s="3"/>
      <c r="B52" s="33"/>
      <c r="C52" s="34" t="s">
        <v>97</v>
      </c>
      <c r="D52" s="35" t="s">
        <v>98</v>
      </c>
      <c r="E52" s="36">
        <v>2269000</v>
      </c>
      <c r="F52" s="36">
        <v>2269000</v>
      </c>
      <c r="G52" s="37"/>
      <c r="H52" s="37"/>
      <c r="I52" s="37"/>
      <c r="J52" s="37">
        <v>1806310.28</v>
      </c>
      <c r="K52" s="37">
        <v>380000</v>
      </c>
      <c r="L52" s="37">
        <f>J52+K52</f>
        <v>2186310.2800000003</v>
      </c>
      <c r="M52" s="37">
        <f>F52-L52</f>
        <v>82689.719999999739</v>
      </c>
      <c r="N52" s="38"/>
    </row>
    <row r="53" spans="1:14" ht="36" x14ac:dyDescent="0.25">
      <c r="A53" s="3"/>
      <c r="B53" s="33"/>
      <c r="C53" s="34" t="s">
        <v>99</v>
      </c>
      <c r="D53" s="35" t="s">
        <v>100</v>
      </c>
      <c r="E53" s="36">
        <v>2630000</v>
      </c>
      <c r="F53" s="36">
        <v>1830000</v>
      </c>
      <c r="G53" s="37"/>
      <c r="H53" s="37"/>
      <c r="I53" s="37"/>
      <c r="J53" s="37"/>
      <c r="K53" s="37">
        <v>1170000</v>
      </c>
      <c r="L53" s="37">
        <f>K53</f>
        <v>1170000</v>
      </c>
      <c r="M53" s="37">
        <f>F53-L53</f>
        <v>660000</v>
      </c>
      <c r="N53" s="38"/>
    </row>
    <row r="54" spans="1:14" ht="36" x14ac:dyDescent="0.25">
      <c r="A54" s="3"/>
      <c r="B54" s="33"/>
      <c r="C54" s="34" t="s">
        <v>101</v>
      </c>
      <c r="D54" s="53" t="s">
        <v>102</v>
      </c>
      <c r="E54" s="36"/>
      <c r="F54" s="36"/>
      <c r="G54" s="37"/>
      <c r="H54" s="37"/>
      <c r="I54" s="37"/>
      <c r="J54" s="37"/>
      <c r="K54" s="37"/>
      <c r="L54" s="37"/>
      <c r="M54" s="37"/>
      <c r="N54" s="38"/>
    </row>
    <row r="55" spans="1:14" ht="18" x14ac:dyDescent="0.25">
      <c r="A55" s="3"/>
      <c r="B55" s="33"/>
      <c r="C55" s="34" t="s">
        <v>103</v>
      </c>
      <c r="D55" s="53" t="s">
        <v>104</v>
      </c>
      <c r="E55" s="36"/>
      <c r="F55" s="36"/>
      <c r="G55" s="37"/>
      <c r="H55" s="37"/>
      <c r="I55" s="37"/>
      <c r="J55" s="37"/>
      <c r="K55" s="37"/>
      <c r="L55" s="37"/>
      <c r="M55" s="37"/>
      <c r="N55" s="38"/>
    </row>
    <row r="56" spans="1:14" ht="36" x14ac:dyDescent="0.25">
      <c r="A56" s="3"/>
      <c r="B56" s="33"/>
      <c r="C56" s="34" t="s">
        <v>105</v>
      </c>
      <c r="D56" s="53" t="s">
        <v>106</v>
      </c>
      <c r="E56" s="36"/>
      <c r="F56" s="36"/>
      <c r="G56" s="37"/>
      <c r="H56" s="37"/>
      <c r="I56" s="37"/>
      <c r="J56" s="37"/>
      <c r="K56" s="37"/>
      <c r="L56" s="37"/>
      <c r="M56" s="37"/>
      <c r="N56" s="38"/>
    </row>
    <row r="57" spans="1:14" ht="36" x14ac:dyDescent="0.25">
      <c r="A57" s="3"/>
      <c r="B57" s="33"/>
      <c r="C57" s="34" t="s">
        <v>107</v>
      </c>
      <c r="D57" s="53" t="s">
        <v>108</v>
      </c>
      <c r="E57" s="36"/>
      <c r="F57" s="36"/>
      <c r="G57" s="37"/>
      <c r="H57" s="37"/>
      <c r="I57" s="37"/>
      <c r="J57" s="37"/>
      <c r="K57" s="37"/>
      <c r="L57" s="37"/>
      <c r="M57" s="37"/>
      <c r="N57" s="38"/>
    </row>
    <row r="58" spans="1:14" ht="72" x14ac:dyDescent="0.25">
      <c r="A58" s="3"/>
      <c r="B58" s="33"/>
      <c r="C58" s="34" t="s">
        <v>109</v>
      </c>
      <c r="D58" s="53" t="s">
        <v>110</v>
      </c>
      <c r="E58" s="36"/>
      <c r="F58" s="36"/>
      <c r="G58" s="37"/>
      <c r="H58" s="37"/>
      <c r="I58" s="37"/>
      <c r="J58" s="37"/>
      <c r="K58" s="37"/>
      <c r="L58" s="37"/>
      <c r="M58" s="37"/>
      <c r="N58" s="38"/>
    </row>
    <row r="59" spans="1:14" s="32" customFormat="1" ht="21" x14ac:dyDescent="0.25">
      <c r="B59" s="23" t="s">
        <v>111</v>
      </c>
      <c r="C59" s="24"/>
      <c r="D59" s="25" t="s">
        <v>112</v>
      </c>
      <c r="E59" s="26">
        <f>E60+E61+E62+E63+E64+E65+E66</f>
        <v>7000000</v>
      </c>
      <c r="F59" s="27">
        <f>F60+F61+F62+F63+F64+F65+F66</f>
        <v>7076000</v>
      </c>
      <c r="G59" s="28">
        <f>G62+G63</f>
        <v>84612.4</v>
      </c>
      <c r="H59" s="29">
        <f>F59-G59</f>
        <v>6991387.5999999996</v>
      </c>
      <c r="I59" s="26"/>
      <c r="J59" s="26">
        <f>J60+J61+J62+I63+J64+I67+I68+I69</f>
        <v>5070412.8600000003</v>
      </c>
      <c r="K59" s="26">
        <f>K60+K61+K62+K64+K66+K68</f>
        <v>1011087.47</v>
      </c>
      <c r="L59" s="30">
        <f>J59+K59</f>
        <v>6081500.3300000001</v>
      </c>
      <c r="M59" s="27"/>
      <c r="N59" s="31"/>
    </row>
    <row r="60" spans="1:14" ht="18" x14ac:dyDescent="0.25">
      <c r="A60" s="3"/>
      <c r="B60" s="33"/>
      <c r="C60" s="34" t="s">
        <v>113</v>
      </c>
      <c r="D60" s="35" t="s">
        <v>114</v>
      </c>
      <c r="E60" s="36">
        <v>2700000</v>
      </c>
      <c r="F60" s="36">
        <v>2700000</v>
      </c>
      <c r="G60" s="37"/>
      <c r="H60" s="37"/>
      <c r="I60" s="37"/>
      <c r="J60" s="37">
        <v>2037946</v>
      </c>
      <c r="K60" s="37">
        <v>440000</v>
      </c>
      <c r="L60" s="37">
        <f>J60+K60</f>
        <v>2477946</v>
      </c>
      <c r="M60" s="37">
        <f>F60-L60</f>
        <v>222054</v>
      </c>
      <c r="N60" s="38"/>
    </row>
    <row r="61" spans="1:14" ht="18" x14ac:dyDescent="0.25">
      <c r="A61" s="3"/>
      <c r="B61" s="33"/>
      <c r="C61" s="34" t="s">
        <v>115</v>
      </c>
      <c r="D61" s="35" t="s">
        <v>116</v>
      </c>
      <c r="E61" s="36">
        <v>2474700</v>
      </c>
      <c r="F61" s="36">
        <v>2474700</v>
      </c>
      <c r="G61" s="37"/>
      <c r="H61" s="37"/>
      <c r="I61" s="37"/>
      <c r="J61" s="37">
        <v>1681038.7399999998</v>
      </c>
      <c r="K61" s="37">
        <v>360000</v>
      </c>
      <c r="L61" s="37">
        <f>J61+K61</f>
        <v>2041038.7399999998</v>
      </c>
      <c r="M61" s="37">
        <f>F61-L61</f>
        <v>433661.26000000024</v>
      </c>
      <c r="N61" s="38"/>
    </row>
    <row r="62" spans="1:14" ht="18" x14ac:dyDescent="0.25">
      <c r="A62" s="3"/>
      <c r="B62" s="33"/>
      <c r="C62" s="34" t="s">
        <v>117</v>
      </c>
      <c r="D62" s="35" t="s">
        <v>118</v>
      </c>
      <c r="E62" s="36">
        <v>413300</v>
      </c>
      <c r="F62" s="36">
        <v>413300</v>
      </c>
      <c r="G62" s="37">
        <v>1059.4000000000001</v>
      </c>
      <c r="H62" s="37"/>
      <c r="I62" s="37"/>
      <c r="J62" s="37">
        <v>343111.08</v>
      </c>
      <c r="K62" s="37">
        <v>63819.47</v>
      </c>
      <c r="L62" s="37">
        <f>J62+K62</f>
        <v>406930.55000000005</v>
      </c>
      <c r="M62" s="37">
        <f>F62-L62</f>
        <v>6369.4499999999534</v>
      </c>
      <c r="N62" s="38"/>
    </row>
    <row r="63" spans="1:14" ht="54" x14ac:dyDescent="0.25">
      <c r="A63" s="3"/>
      <c r="B63" s="33"/>
      <c r="C63" s="34" t="s">
        <v>119</v>
      </c>
      <c r="D63" s="35" t="s">
        <v>120</v>
      </c>
      <c r="E63" s="36">
        <v>491500</v>
      </c>
      <c r="F63" s="36">
        <v>367500</v>
      </c>
      <c r="G63" s="37">
        <v>83553</v>
      </c>
      <c r="H63" s="37"/>
      <c r="I63" s="37">
        <f>J63+J65</f>
        <v>203139</v>
      </c>
      <c r="J63" s="52">
        <v>139205</v>
      </c>
      <c r="K63" s="52">
        <v>129281</v>
      </c>
      <c r="L63" s="37">
        <f>I63+K67</f>
        <v>362973</v>
      </c>
      <c r="M63" s="37"/>
      <c r="N63" s="38"/>
    </row>
    <row r="64" spans="1:14" ht="54" x14ac:dyDescent="0.25">
      <c r="A64" s="3"/>
      <c r="B64" s="33"/>
      <c r="C64" s="34" t="s">
        <v>121</v>
      </c>
      <c r="D64" s="35" t="s">
        <v>122</v>
      </c>
      <c r="E64" s="36">
        <v>800000</v>
      </c>
      <c r="F64" s="36">
        <v>800000</v>
      </c>
      <c r="G64" s="37"/>
      <c r="H64" s="37"/>
      <c r="I64" s="37"/>
      <c r="J64" s="37">
        <v>614790.40000000002</v>
      </c>
      <c r="K64" s="37">
        <v>130000</v>
      </c>
      <c r="L64" s="37">
        <f>J64+K64</f>
        <v>744790.4</v>
      </c>
      <c r="M64" s="37">
        <f>F64-L64</f>
        <v>55209.599999999977</v>
      </c>
      <c r="N64" s="38"/>
    </row>
    <row r="65" spans="1:14" ht="18" x14ac:dyDescent="0.25">
      <c r="A65" s="3"/>
      <c r="B65" s="33"/>
      <c r="C65" s="34" t="s">
        <v>123</v>
      </c>
      <c r="D65" s="35" t="s">
        <v>124</v>
      </c>
      <c r="E65" s="36">
        <v>50500</v>
      </c>
      <c r="F65" s="36">
        <v>94500</v>
      </c>
      <c r="G65" s="37"/>
      <c r="H65" s="37"/>
      <c r="I65" s="37"/>
      <c r="J65" s="52">
        <v>63934</v>
      </c>
      <c r="K65" s="52">
        <v>30553</v>
      </c>
      <c r="L65" s="37"/>
      <c r="M65" s="37"/>
      <c r="N65" s="38"/>
    </row>
    <row r="66" spans="1:14" ht="18" x14ac:dyDescent="0.25">
      <c r="A66" s="3"/>
      <c r="B66" s="33"/>
      <c r="C66" s="34" t="s">
        <v>125</v>
      </c>
      <c r="D66" s="35" t="s">
        <v>126</v>
      </c>
      <c r="E66" s="36">
        <v>70000</v>
      </c>
      <c r="F66" s="36">
        <f>F67+F68+F69</f>
        <v>226000</v>
      </c>
      <c r="G66" s="37"/>
      <c r="H66" s="37"/>
      <c r="I66" s="37">
        <f>I67+I69</f>
        <v>163387.63999999998</v>
      </c>
      <c r="J66" s="37"/>
      <c r="K66" s="37">
        <v>2268</v>
      </c>
      <c r="L66" s="37">
        <f>I66+K66</f>
        <v>165655.63999999998</v>
      </c>
      <c r="M66" s="37">
        <f>F67+F69-L66</f>
        <v>18344.360000000015</v>
      </c>
      <c r="N66" s="38"/>
    </row>
    <row r="67" spans="1:14" ht="18" x14ac:dyDescent="0.25">
      <c r="A67" s="3"/>
      <c r="B67" s="33"/>
      <c r="C67" s="34"/>
      <c r="D67" s="35" t="s">
        <v>127</v>
      </c>
      <c r="E67" s="36">
        <v>34000</v>
      </c>
      <c r="F67" s="36">
        <v>34000</v>
      </c>
      <c r="G67" s="37"/>
      <c r="H67" s="37"/>
      <c r="I67" s="37">
        <v>31733.8</v>
      </c>
      <c r="J67" s="37"/>
      <c r="K67" s="37">
        <f>K63+K65</f>
        <v>159834</v>
      </c>
      <c r="L67" s="37"/>
      <c r="M67" s="37"/>
      <c r="N67" s="38"/>
    </row>
    <row r="68" spans="1:14" ht="72" x14ac:dyDescent="0.25">
      <c r="A68" s="3"/>
      <c r="B68" s="33"/>
      <c r="C68" s="34"/>
      <c r="D68" s="35" t="s">
        <v>128</v>
      </c>
      <c r="E68" s="36">
        <v>36000</v>
      </c>
      <c r="F68" s="36">
        <v>42000</v>
      </c>
      <c r="G68" s="37"/>
      <c r="H68" s="37"/>
      <c r="I68" s="37">
        <v>27000</v>
      </c>
      <c r="J68" s="37"/>
      <c r="K68" s="37">
        <f>F68-I68</f>
        <v>15000</v>
      </c>
      <c r="L68" s="37">
        <f>I68+K68</f>
        <v>42000</v>
      </c>
      <c r="M68" s="37">
        <f>F68-L68</f>
        <v>0</v>
      </c>
      <c r="N68" s="38"/>
    </row>
    <row r="69" spans="1:14" ht="18" x14ac:dyDescent="0.25">
      <c r="A69" s="3"/>
      <c r="B69" s="33"/>
      <c r="C69" s="34"/>
      <c r="D69" s="35" t="s">
        <v>129</v>
      </c>
      <c r="E69" s="36"/>
      <c r="F69" s="36">
        <v>150000</v>
      </c>
      <c r="G69" s="37"/>
      <c r="H69" s="37"/>
      <c r="I69" s="37">
        <v>131653.84</v>
      </c>
      <c r="J69" s="37"/>
      <c r="K69" s="37"/>
      <c r="L69" s="37"/>
      <c r="M69" s="37"/>
      <c r="N69" s="38"/>
    </row>
    <row r="70" spans="1:14" s="32" customFormat="1" ht="21" x14ac:dyDescent="0.25">
      <c r="B70" s="23" t="s">
        <v>130</v>
      </c>
      <c r="C70" s="24"/>
      <c r="D70" s="25" t="s">
        <v>131</v>
      </c>
      <c r="E70" s="26">
        <f>E71+E72+E73+E74+E75+E76</f>
        <v>5000000</v>
      </c>
      <c r="F70" s="27">
        <f>F71+F72+F73+F74+F75+F76</f>
        <v>5000000</v>
      </c>
      <c r="G70" s="28">
        <v>53745</v>
      </c>
      <c r="H70" s="29">
        <f>F70-G70</f>
        <v>4946255</v>
      </c>
      <c r="I70" s="26"/>
      <c r="J70" s="26">
        <f>J71+J72+I73+I74+J75+J76</f>
        <v>4046173.8099999996</v>
      </c>
      <c r="K70" s="26">
        <f>K71+K72+K73+K74+K75+K76</f>
        <v>747458</v>
      </c>
      <c r="L70" s="30">
        <f>J70+K70</f>
        <v>4793631.8099999996</v>
      </c>
      <c r="M70" s="27"/>
      <c r="N70" s="31"/>
    </row>
    <row r="71" spans="1:14" ht="72" x14ac:dyDescent="0.25">
      <c r="A71" s="3"/>
      <c r="B71" s="33"/>
      <c r="C71" s="34" t="s">
        <v>132</v>
      </c>
      <c r="D71" s="35" t="s">
        <v>133</v>
      </c>
      <c r="E71" s="36">
        <v>890000</v>
      </c>
      <c r="F71" s="36">
        <v>890000</v>
      </c>
      <c r="G71" s="37"/>
      <c r="H71" s="37"/>
      <c r="I71" s="37"/>
      <c r="J71" s="37">
        <v>652668.85999999987</v>
      </c>
      <c r="K71" s="37">
        <v>148333.32</v>
      </c>
      <c r="L71" s="37">
        <f>J71+K71</f>
        <v>801002.17999999993</v>
      </c>
      <c r="M71" s="37">
        <f>F71-L71</f>
        <v>88997.820000000065</v>
      </c>
      <c r="N71" s="38"/>
    </row>
    <row r="72" spans="1:14" ht="54" x14ac:dyDescent="0.25">
      <c r="A72" s="3"/>
      <c r="B72" s="33"/>
      <c r="C72" s="34" t="s">
        <v>134</v>
      </c>
      <c r="D72" s="35" t="s">
        <v>135</v>
      </c>
      <c r="E72" s="36">
        <v>2772800</v>
      </c>
      <c r="F72" s="36">
        <v>2772800</v>
      </c>
      <c r="G72" s="37"/>
      <c r="H72" s="37"/>
      <c r="I72" s="37"/>
      <c r="J72" s="37">
        <v>2304054.25</v>
      </c>
      <c r="K72" s="37">
        <v>461974.04</v>
      </c>
      <c r="L72" s="37">
        <f>J72+K72</f>
        <v>2766028.29</v>
      </c>
      <c r="M72" s="37">
        <f t="shared" ref="M72:M76" si="9">F72-L72</f>
        <v>6771.7099999999627</v>
      </c>
      <c r="N72" s="38"/>
    </row>
    <row r="73" spans="1:14" ht="18" x14ac:dyDescent="0.25">
      <c r="A73" s="3"/>
      <c r="B73" s="33"/>
      <c r="C73" s="34" t="s">
        <v>136</v>
      </c>
      <c r="D73" s="35" t="s">
        <v>137</v>
      </c>
      <c r="E73" s="36">
        <v>881200</v>
      </c>
      <c r="F73" s="36">
        <v>881200</v>
      </c>
      <c r="G73" s="37">
        <v>53745</v>
      </c>
      <c r="H73" s="37"/>
      <c r="I73" s="37">
        <v>741263.41999999993</v>
      </c>
      <c r="J73" s="37"/>
      <c r="K73" s="37">
        <v>58150.64</v>
      </c>
      <c r="L73" s="37">
        <f>I73+K73</f>
        <v>799414.05999999994</v>
      </c>
      <c r="M73" s="37">
        <f t="shared" si="9"/>
        <v>81785.940000000061</v>
      </c>
      <c r="N73" s="38"/>
    </row>
    <row r="74" spans="1:14" ht="36" x14ac:dyDescent="0.25">
      <c r="A74" s="3"/>
      <c r="B74" s="33"/>
      <c r="C74" s="34" t="s">
        <v>138</v>
      </c>
      <c r="D74" s="35" t="s">
        <v>139</v>
      </c>
      <c r="E74" s="36">
        <v>36000</v>
      </c>
      <c r="F74" s="36">
        <v>36000</v>
      </c>
      <c r="G74" s="37"/>
      <c r="H74" s="37"/>
      <c r="I74" s="37">
        <v>27000</v>
      </c>
      <c r="J74" s="37"/>
      <c r="K74" s="37">
        <f>E74-I74</f>
        <v>9000</v>
      </c>
      <c r="L74" s="37">
        <f>I74+K74</f>
        <v>36000</v>
      </c>
      <c r="M74" s="37">
        <f t="shared" si="9"/>
        <v>0</v>
      </c>
      <c r="N74" s="38"/>
    </row>
    <row r="75" spans="1:14" ht="18" x14ac:dyDescent="0.25">
      <c r="A75" s="3"/>
      <c r="B75" s="33"/>
      <c r="C75" s="34" t="s">
        <v>140</v>
      </c>
      <c r="D75" s="35" t="s">
        <v>141</v>
      </c>
      <c r="E75" s="36">
        <v>120000</v>
      </c>
      <c r="F75" s="36">
        <v>120000</v>
      </c>
      <c r="G75" s="37"/>
      <c r="H75" s="37"/>
      <c r="I75" s="37"/>
      <c r="J75" s="37">
        <v>110000</v>
      </c>
      <c r="K75" s="37">
        <v>20000</v>
      </c>
      <c r="L75" s="37">
        <f>J75+K75</f>
        <v>130000</v>
      </c>
      <c r="M75" s="37">
        <f t="shared" si="9"/>
        <v>-10000</v>
      </c>
      <c r="N75" s="38"/>
    </row>
    <row r="76" spans="1:14" ht="36" x14ac:dyDescent="0.25">
      <c r="A76" s="3"/>
      <c r="B76" s="33"/>
      <c r="C76" s="34" t="s">
        <v>142</v>
      </c>
      <c r="D76" s="35" t="s">
        <v>143</v>
      </c>
      <c r="E76" s="36">
        <v>300000</v>
      </c>
      <c r="F76" s="36">
        <v>300000</v>
      </c>
      <c r="G76" s="37"/>
      <c r="H76" s="37"/>
      <c r="I76" s="37"/>
      <c r="J76" s="37">
        <v>211187.28</v>
      </c>
      <c r="K76" s="37">
        <v>50000</v>
      </c>
      <c r="L76" s="37">
        <f>J76+K76</f>
        <v>261187.28</v>
      </c>
      <c r="M76" s="37">
        <f t="shared" si="9"/>
        <v>38812.720000000001</v>
      </c>
      <c r="N76" s="38"/>
    </row>
    <row r="77" spans="1:14" s="32" customFormat="1" ht="21" x14ac:dyDescent="0.25">
      <c r="B77" s="23" t="s">
        <v>144</v>
      </c>
      <c r="C77" s="24"/>
      <c r="D77" s="25" t="s">
        <v>145</v>
      </c>
      <c r="E77" s="26">
        <f>E78+E79+E80+E81+E82</f>
        <v>400000</v>
      </c>
      <c r="F77" s="27">
        <f>F78+F79+F80+F81+F82</f>
        <v>400000</v>
      </c>
      <c r="G77" s="28">
        <v>34950</v>
      </c>
      <c r="H77" s="29">
        <f>F77-G77</f>
        <v>365050</v>
      </c>
      <c r="I77" s="26"/>
      <c r="J77" s="26">
        <v>19374</v>
      </c>
      <c r="K77" s="26">
        <f>K78+K79+K80+K81+K82</f>
        <v>290146</v>
      </c>
      <c r="L77" s="30">
        <f>L78+L79+L80+L81+L82</f>
        <v>309520</v>
      </c>
      <c r="M77" s="27"/>
      <c r="N77" s="31"/>
    </row>
    <row r="78" spans="1:14" ht="18" x14ac:dyDescent="0.25">
      <c r="A78" s="3"/>
      <c r="B78" s="33"/>
      <c r="C78" s="34" t="s">
        <v>146</v>
      </c>
      <c r="D78" s="35" t="s">
        <v>147</v>
      </c>
      <c r="E78" s="36">
        <v>100000</v>
      </c>
      <c r="F78" s="36">
        <v>100000</v>
      </c>
      <c r="G78" s="37"/>
      <c r="H78" s="37"/>
      <c r="I78" s="37"/>
      <c r="J78" s="37">
        <v>19000</v>
      </c>
      <c r="K78" s="37">
        <v>80500</v>
      </c>
      <c r="L78" s="37">
        <f>J78+K78</f>
        <v>99500</v>
      </c>
      <c r="M78" s="37">
        <f>F78-L78</f>
        <v>500</v>
      </c>
      <c r="N78" s="38"/>
    </row>
    <row r="79" spans="1:14" ht="36" x14ac:dyDescent="0.25">
      <c r="A79" s="3"/>
      <c r="B79" s="33"/>
      <c r="C79" s="34" t="s">
        <v>148</v>
      </c>
      <c r="D79" s="35" t="s">
        <v>149</v>
      </c>
      <c r="E79" s="36">
        <v>65000</v>
      </c>
      <c r="F79" s="36">
        <v>65000</v>
      </c>
      <c r="G79" s="37"/>
      <c r="H79" s="37"/>
      <c r="I79" s="37"/>
      <c r="J79" s="37">
        <v>0</v>
      </c>
      <c r="K79" s="37">
        <v>65000</v>
      </c>
      <c r="L79" s="37">
        <f t="shared" ref="L79:L82" si="10">J79+K79</f>
        <v>65000</v>
      </c>
      <c r="M79" s="37">
        <f t="shared" ref="M79:M82" si="11">F79-L79</f>
        <v>0</v>
      </c>
      <c r="N79" s="38"/>
    </row>
    <row r="80" spans="1:14" ht="18" x14ac:dyDescent="0.25">
      <c r="A80" s="3"/>
      <c r="B80" s="33"/>
      <c r="C80" s="34" t="s">
        <v>150</v>
      </c>
      <c r="D80" s="35" t="s">
        <v>151</v>
      </c>
      <c r="E80" s="36">
        <v>60000</v>
      </c>
      <c r="F80" s="36">
        <v>60000</v>
      </c>
      <c r="G80" s="37"/>
      <c r="H80" s="37"/>
      <c r="I80" s="37"/>
      <c r="J80" s="37">
        <v>374</v>
      </c>
      <c r="K80" s="37">
        <v>47400</v>
      </c>
      <c r="L80" s="37">
        <f t="shared" si="10"/>
        <v>47774</v>
      </c>
      <c r="M80" s="37">
        <f t="shared" si="11"/>
        <v>12226</v>
      </c>
      <c r="N80" s="38"/>
    </row>
    <row r="81" spans="1:14" ht="18" x14ac:dyDescent="0.25">
      <c r="A81" s="3"/>
      <c r="B81" s="33"/>
      <c r="C81" s="34" t="s">
        <v>152</v>
      </c>
      <c r="D81" s="35" t="s">
        <v>153</v>
      </c>
      <c r="E81" s="36">
        <v>100000</v>
      </c>
      <c r="F81" s="36">
        <v>100000</v>
      </c>
      <c r="G81" s="37"/>
      <c r="H81" s="37"/>
      <c r="I81" s="37"/>
      <c r="J81" s="37">
        <v>0</v>
      </c>
      <c r="K81" s="37">
        <v>77776</v>
      </c>
      <c r="L81" s="37">
        <f t="shared" si="10"/>
        <v>77776</v>
      </c>
      <c r="M81" s="37">
        <f t="shared" si="11"/>
        <v>22224</v>
      </c>
      <c r="N81" s="38"/>
    </row>
    <row r="82" spans="1:14" ht="18" x14ac:dyDescent="0.25">
      <c r="A82" s="3"/>
      <c r="B82" s="33"/>
      <c r="C82" s="34" t="s">
        <v>154</v>
      </c>
      <c r="D82" s="35" t="s">
        <v>155</v>
      </c>
      <c r="E82" s="36">
        <v>75000</v>
      </c>
      <c r="F82" s="36">
        <v>75000</v>
      </c>
      <c r="G82" s="37"/>
      <c r="H82" s="37"/>
      <c r="I82" s="37"/>
      <c r="J82" s="37">
        <v>0</v>
      </c>
      <c r="K82" s="37">
        <v>19470</v>
      </c>
      <c r="L82" s="37">
        <f t="shared" si="10"/>
        <v>19470</v>
      </c>
      <c r="M82" s="37">
        <f t="shared" si="11"/>
        <v>55530</v>
      </c>
      <c r="N82" s="38"/>
    </row>
    <row r="83" spans="1:14" s="32" customFormat="1" ht="21" x14ac:dyDescent="0.25">
      <c r="B83" s="23" t="s">
        <v>156</v>
      </c>
      <c r="C83" s="24"/>
      <c r="D83" s="25" t="s">
        <v>157</v>
      </c>
      <c r="E83" s="26">
        <f>E84+E85+E86+E87</f>
        <v>21300000</v>
      </c>
      <c r="F83" s="27">
        <f>F84+F85+F86+F87</f>
        <v>16300000</v>
      </c>
      <c r="G83" s="28">
        <v>465544.10000000009</v>
      </c>
      <c r="H83" s="29">
        <f>F83-G83</f>
        <v>15834455.9</v>
      </c>
      <c r="I83" s="26"/>
      <c r="J83" s="26">
        <f>I84+J85+I86+I87</f>
        <v>4856490.7200000007</v>
      </c>
      <c r="K83" s="26">
        <f>K84+K85+K86+K87</f>
        <v>3160168.77</v>
      </c>
      <c r="L83" s="30">
        <f>J83+K83</f>
        <v>8016659.4900000002</v>
      </c>
      <c r="M83" s="27"/>
      <c r="N83" s="31"/>
    </row>
    <row r="84" spans="1:14" ht="18" x14ac:dyDescent="0.25">
      <c r="A84" s="3"/>
      <c r="B84" s="33"/>
      <c r="C84" s="33" t="s">
        <v>158</v>
      </c>
      <c r="D84" s="35" t="s">
        <v>159</v>
      </c>
      <c r="E84" s="36">
        <v>680000</v>
      </c>
      <c r="F84" s="54">
        <f>E84</f>
        <v>680000</v>
      </c>
      <c r="G84" s="33"/>
      <c r="H84" s="33"/>
      <c r="I84" s="37">
        <v>260756</v>
      </c>
      <c r="J84" s="37"/>
      <c r="K84" s="37">
        <v>293545</v>
      </c>
      <c r="L84" s="37">
        <f>I84+K84</f>
        <v>554301</v>
      </c>
      <c r="M84" s="37">
        <f>F84-L84</f>
        <v>125699</v>
      </c>
      <c r="N84" s="55"/>
    </row>
    <row r="85" spans="1:14" ht="18" x14ac:dyDescent="0.25">
      <c r="A85" s="3"/>
      <c r="B85" s="33"/>
      <c r="C85" s="34" t="s">
        <v>160</v>
      </c>
      <c r="D85" s="35" t="s">
        <v>161</v>
      </c>
      <c r="E85" s="36">
        <v>13500000</v>
      </c>
      <c r="F85" s="36">
        <f>E85-5000000</f>
        <v>8500000</v>
      </c>
      <c r="G85" s="37"/>
      <c r="H85" s="37"/>
      <c r="I85" s="37"/>
      <c r="J85" s="37">
        <v>2805422.9899999998</v>
      </c>
      <c r="K85" s="37">
        <v>2000000</v>
      </c>
      <c r="L85" s="37">
        <f>J85+K85</f>
        <v>4805422.99</v>
      </c>
      <c r="M85" s="37">
        <f>F85-L85</f>
        <v>3694577.01</v>
      </c>
      <c r="N85" s="38"/>
    </row>
    <row r="86" spans="1:14" ht="36" x14ac:dyDescent="0.25">
      <c r="A86" s="3"/>
      <c r="B86" s="33"/>
      <c r="C86" s="34" t="s">
        <v>162</v>
      </c>
      <c r="D86" s="35" t="s">
        <v>163</v>
      </c>
      <c r="E86" s="36">
        <v>6000000</v>
      </c>
      <c r="F86" s="36">
        <f>E86</f>
        <v>6000000</v>
      </c>
      <c r="G86" s="37"/>
      <c r="H86" s="37"/>
      <c r="I86" s="37">
        <v>1536935.5</v>
      </c>
      <c r="J86" s="37"/>
      <c r="K86" s="37"/>
      <c r="L86" s="37">
        <f>I86</f>
        <v>1536935.5</v>
      </c>
      <c r="M86" s="37">
        <f t="shared" ref="M86:M87" si="12">F86-L86</f>
        <v>4463064.5</v>
      </c>
      <c r="N86" s="38"/>
    </row>
    <row r="87" spans="1:14" ht="18" x14ac:dyDescent="0.25">
      <c r="A87" s="3"/>
      <c r="B87" s="33"/>
      <c r="C87" s="34" t="s">
        <v>164</v>
      </c>
      <c r="D87" s="35" t="s">
        <v>165</v>
      </c>
      <c r="E87" s="36">
        <v>1120000</v>
      </c>
      <c r="F87" s="36">
        <f>E87</f>
        <v>1120000</v>
      </c>
      <c r="G87" s="37"/>
      <c r="H87" s="37"/>
      <c r="I87" s="37">
        <v>253376.22999999998</v>
      </c>
      <c r="J87" s="37"/>
      <c r="K87" s="37">
        <f>E87-I87</f>
        <v>866623.77</v>
      </c>
      <c r="L87" s="37">
        <f>I87+K87</f>
        <v>1120000</v>
      </c>
      <c r="M87" s="37">
        <f t="shared" si="12"/>
        <v>0</v>
      </c>
      <c r="N87" s="38"/>
    </row>
    <row r="88" spans="1:14" ht="36" x14ac:dyDescent="0.25">
      <c r="A88" s="3"/>
      <c r="B88" s="11" t="s">
        <v>166</v>
      </c>
      <c r="C88" s="12"/>
      <c r="D88" s="13" t="s">
        <v>167</v>
      </c>
      <c r="E88" s="14"/>
      <c r="F88" s="14"/>
      <c r="G88" s="14"/>
      <c r="H88" s="14"/>
      <c r="I88" s="14"/>
      <c r="J88" s="14"/>
      <c r="K88" s="14"/>
      <c r="L88" s="14"/>
      <c r="M88" s="14"/>
      <c r="N88" s="56"/>
    </row>
    <row r="89" spans="1:14" s="32" customFormat="1" ht="21" x14ac:dyDescent="0.25">
      <c r="B89" s="23" t="s">
        <v>168</v>
      </c>
      <c r="C89" s="24"/>
      <c r="D89" s="25" t="s">
        <v>169</v>
      </c>
      <c r="E89" s="26">
        <f>E90+E91+E92+E93+E94+E95+E96</f>
        <v>15000000</v>
      </c>
      <c r="F89" s="27">
        <f>F90+F91+F92+F93+F94+F95+F96</f>
        <v>15302500</v>
      </c>
      <c r="G89" s="28">
        <v>19245.400000000001</v>
      </c>
      <c r="H89" s="29">
        <f>F89-G89</f>
        <v>15283254.6</v>
      </c>
      <c r="I89" s="26"/>
      <c r="J89" s="26">
        <f>J90+J91+J92+J93+J94+J95+J96</f>
        <v>13703663.510000002</v>
      </c>
      <c r="K89" s="26">
        <f>K90+K91+K92+K93+K94+K95+K96</f>
        <v>2873472</v>
      </c>
      <c r="L89" s="30">
        <f>J89+K89</f>
        <v>16577135.510000002</v>
      </c>
      <c r="M89" s="27"/>
      <c r="N89" s="31"/>
    </row>
    <row r="90" spans="1:14" ht="18" x14ac:dyDescent="0.25">
      <c r="A90" s="3"/>
      <c r="B90" s="33"/>
      <c r="C90" s="34" t="s">
        <v>170</v>
      </c>
      <c r="D90" s="35" t="s">
        <v>171</v>
      </c>
      <c r="E90" s="36">
        <v>2865300</v>
      </c>
      <c r="F90" s="36">
        <v>2865300</v>
      </c>
      <c r="G90" s="37"/>
      <c r="H90" s="37"/>
      <c r="I90" s="37"/>
      <c r="J90" s="37">
        <v>2387740</v>
      </c>
      <c r="K90" s="37">
        <v>477548</v>
      </c>
      <c r="L90" s="37">
        <f>J90+K90</f>
        <v>2865288</v>
      </c>
      <c r="M90" s="37">
        <f>F90-L90</f>
        <v>12</v>
      </c>
      <c r="N90" s="38"/>
    </row>
    <row r="91" spans="1:14" ht="18" x14ac:dyDescent="0.25">
      <c r="A91" s="3"/>
      <c r="B91" s="33"/>
      <c r="C91" s="34" t="s">
        <v>170</v>
      </c>
      <c r="D91" s="35" t="s">
        <v>172</v>
      </c>
      <c r="E91" s="36">
        <v>70100</v>
      </c>
      <c r="F91" s="36">
        <v>70100</v>
      </c>
      <c r="G91" s="37"/>
      <c r="H91" s="37"/>
      <c r="I91" s="37"/>
      <c r="J91" s="37">
        <v>58420</v>
      </c>
      <c r="K91" s="37">
        <v>11680</v>
      </c>
      <c r="L91" s="37">
        <f>J91+K91</f>
        <v>70100</v>
      </c>
      <c r="M91" s="37">
        <f t="shared" ref="M91:M96" si="13">F91-L91</f>
        <v>0</v>
      </c>
      <c r="N91" s="38"/>
    </row>
    <row r="92" spans="1:14" ht="18" x14ac:dyDescent="0.25">
      <c r="A92" s="3"/>
      <c r="B92" s="33"/>
      <c r="C92" s="34" t="s">
        <v>170</v>
      </c>
      <c r="D92" s="35" t="s">
        <v>173</v>
      </c>
      <c r="E92" s="36">
        <v>151000</v>
      </c>
      <c r="F92" s="36">
        <v>151000</v>
      </c>
      <c r="G92" s="37"/>
      <c r="H92" s="37"/>
      <c r="I92" s="37"/>
      <c r="J92" s="37">
        <v>112799.70000000001</v>
      </c>
      <c r="K92" s="37">
        <v>25164</v>
      </c>
      <c r="L92" s="37">
        <f t="shared" ref="L92:L96" si="14">J92+K92</f>
        <v>137963.70000000001</v>
      </c>
      <c r="M92" s="37">
        <f t="shared" si="13"/>
        <v>13036.299999999988</v>
      </c>
      <c r="N92" s="38"/>
    </row>
    <row r="93" spans="1:14" ht="18" x14ac:dyDescent="0.25">
      <c r="A93" s="3"/>
      <c r="B93" s="33"/>
      <c r="C93" s="34" t="s">
        <v>174</v>
      </c>
      <c r="D93" s="35" t="s">
        <v>175</v>
      </c>
      <c r="E93" s="36">
        <v>662300</v>
      </c>
      <c r="F93" s="36">
        <v>662300</v>
      </c>
      <c r="G93" s="37"/>
      <c r="H93" s="37"/>
      <c r="I93" s="37"/>
      <c r="J93" s="37">
        <v>551900</v>
      </c>
      <c r="K93" s="37">
        <v>110380</v>
      </c>
      <c r="L93" s="37">
        <f t="shared" si="14"/>
        <v>662280</v>
      </c>
      <c r="M93" s="37">
        <f t="shared" si="13"/>
        <v>20</v>
      </c>
      <c r="N93" s="38"/>
    </row>
    <row r="94" spans="1:14" ht="18" x14ac:dyDescent="0.25">
      <c r="A94" s="3"/>
      <c r="B94" s="33"/>
      <c r="C94" s="34" t="s">
        <v>176</v>
      </c>
      <c r="D94" s="35" t="s">
        <v>177</v>
      </c>
      <c r="E94" s="36">
        <v>96800</v>
      </c>
      <c r="F94" s="36">
        <v>232200</v>
      </c>
      <c r="G94" s="37"/>
      <c r="H94" s="37"/>
      <c r="I94" s="37"/>
      <c r="J94" s="37">
        <v>193500</v>
      </c>
      <c r="K94" s="37">
        <v>38700</v>
      </c>
      <c r="L94" s="37">
        <f t="shared" si="14"/>
        <v>232200</v>
      </c>
      <c r="M94" s="37">
        <f t="shared" si="13"/>
        <v>0</v>
      </c>
      <c r="N94" s="38"/>
    </row>
    <row r="95" spans="1:14" ht="18" x14ac:dyDescent="0.25">
      <c r="A95" s="3"/>
      <c r="B95" s="33"/>
      <c r="C95" s="34" t="s">
        <v>178</v>
      </c>
      <c r="D95" s="35" t="s">
        <v>179</v>
      </c>
      <c r="E95" s="36">
        <v>10614500</v>
      </c>
      <c r="F95" s="36">
        <v>10781600</v>
      </c>
      <c r="G95" s="37"/>
      <c r="H95" s="37"/>
      <c r="I95" s="37"/>
      <c r="J95" s="37">
        <v>9948843.8100000005</v>
      </c>
      <c r="K95" s="37">
        <v>2120000</v>
      </c>
      <c r="L95" s="37">
        <f t="shared" si="14"/>
        <v>12068843.810000001</v>
      </c>
      <c r="M95" s="37">
        <f t="shared" si="13"/>
        <v>-1287243.8100000005</v>
      </c>
      <c r="N95" s="38"/>
    </row>
    <row r="96" spans="1:14" ht="36" x14ac:dyDescent="0.25">
      <c r="A96" s="3"/>
      <c r="B96" s="33"/>
      <c r="C96" s="34" t="s">
        <v>180</v>
      </c>
      <c r="D96" s="35" t="s">
        <v>181</v>
      </c>
      <c r="E96" s="36">
        <v>540000</v>
      </c>
      <c r="F96" s="36">
        <v>540000</v>
      </c>
      <c r="G96" s="37"/>
      <c r="H96" s="37"/>
      <c r="I96" s="37"/>
      <c r="J96" s="37">
        <v>450460</v>
      </c>
      <c r="K96" s="37">
        <v>90000</v>
      </c>
      <c r="L96" s="37">
        <f t="shared" si="14"/>
        <v>540460</v>
      </c>
      <c r="M96" s="37">
        <f t="shared" si="13"/>
        <v>-460</v>
      </c>
      <c r="N96" s="38"/>
    </row>
    <row r="97" spans="1:14" s="32" customFormat="1" ht="21" x14ac:dyDescent="0.25">
      <c r="B97" s="23" t="s">
        <v>182</v>
      </c>
      <c r="C97" s="24"/>
      <c r="D97" s="25" t="s">
        <v>183</v>
      </c>
      <c r="E97" s="26">
        <f>E98+E99+E100+E101+E102</f>
        <v>8100000</v>
      </c>
      <c r="F97" s="27">
        <f>F98+F99+F100+F101+F102</f>
        <v>8100000</v>
      </c>
      <c r="G97" s="28">
        <v>127172</v>
      </c>
      <c r="H97" s="29">
        <f>F97-G97</f>
        <v>7972828</v>
      </c>
      <c r="I97" s="26"/>
      <c r="J97" s="26">
        <f>J98+J99+I100+I101+I102</f>
        <v>7544407.4999999981</v>
      </c>
      <c r="K97" s="26">
        <f>K98+K99+K100+K101+K102</f>
        <v>1448322.9900000016</v>
      </c>
      <c r="L97" s="30">
        <f>J97+K97</f>
        <v>8992730.4900000002</v>
      </c>
      <c r="M97" s="27"/>
      <c r="N97" s="31"/>
    </row>
    <row r="98" spans="1:14" ht="18" x14ac:dyDescent="0.25">
      <c r="A98" s="3"/>
      <c r="B98" s="33"/>
      <c r="C98" s="34" t="s">
        <v>184</v>
      </c>
      <c r="D98" s="35" t="s">
        <v>185</v>
      </c>
      <c r="E98" s="36">
        <v>800000</v>
      </c>
      <c r="F98" s="36">
        <v>800000</v>
      </c>
      <c r="G98" s="37"/>
      <c r="H98" s="37"/>
      <c r="I98" s="37"/>
      <c r="J98" s="37">
        <v>760200.75999999989</v>
      </c>
      <c r="K98" s="37">
        <v>158041.88</v>
      </c>
      <c r="L98" s="37">
        <f>J98+K98</f>
        <v>918242.6399999999</v>
      </c>
      <c r="M98" s="37">
        <f>F98-L98</f>
        <v>-118242.6399999999</v>
      </c>
      <c r="N98" s="38"/>
    </row>
    <row r="99" spans="1:14" ht="18" x14ac:dyDescent="0.25">
      <c r="A99" s="3"/>
      <c r="B99" s="33"/>
      <c r="C99" s="34" t="s">
        <v>186</v>
      </c>
      <c r="D99" s="35" t="s">
        <v>187</v>
      </c>
      <c r="E99" s="36">
        <v>794000</v>
      </c>
      <c r="F99" s="36">
        <v>794000</v>
      </c>
      <c r="G99" s="37"/>
      <c r="H99" s="37"/>
      <c r="I99" s="37"/>
      <c r="J99" s="37">
        <v>725287.85000000009</v>
      </c>
      <c r="K99" s="37">
        <v>150000</v>
      </c>
      <c r="L99" s="37">
        <f>J99+K99</f>
        <v>875287.85000000009</v>
      </c>
      <c r="M99" s="37">
        <f t="shared" ref="M99:M102" si="15">F99-L99</f>
        <v>-81287.850000000093</v>
      </c>
      <c r="N99" s="38"/>
    </row>
    <row r="100" spans="1:14" ht="36" x14ac:dyDescent="0.25">
      <c r="A100" s="3"/>
      <c r="B100" s="33"/>
      <c r="C100" s="34" t="s">
        <v>188</v>
      </c>
      <c r="D100" s="35" t="s">
        <v>189</v>
      </c>
      <c r="E100" s="36">
        <v>6050200</v>
      </c>
      <c r="F100" s="36">
        <v>6050200</v>
      </c>
      <c r="G100" s="37"/>
      <c r="H100" s="37"/>
      <c r="I100" s="37">
        <v>5810918.8899999987</v>
      </c>
      <c r="J100" s="37"/>
      <c r="K100" s="37">
        <v>1089281.1100000017</v>
      </c>
      <c r="L100" s="37">
        <f>I100+K100</f>
        <v>6900200</v>
      </c>
      <c r="M100" s="37">
        <f t="shared" si="15"/>
        <v>-850000</v>
      </c>
      <c r="N100" s="38">
        <v>850000</v>
      </c>
    </row>
    <row r="101" spans="1:14" ht="36" x14ac:dyDescent="0.25">
      <c r="A101" s="3"/>
      <c r="B101" s="33"/>
      <c r="C101" s="34" t="s">
        <v>190</v>
      </c>
      <c r="D101" s="35" t="s">
        <v>191</v>
      </c>
      <c r="E101" s="36">
        <v>251800</v>
      </c>
      <c r="F101" s="36">
        <v>251800</v>
      </c>
      <c r="G101" s="37"/>
      <c r="H101" s="37"/>
      <c r="I101" s="37">
        <v>95000</v>
      </c>
      <c r="J101" s="37"/>
      <c r="K101" s="37"/>
      <c r="L101" s="37">
        <f>I101+K101</f>
        <v>95000</v>
      </c>
      <c r="M101" s="37">
        <f t="shared" si="15"/>
        <v>156800</v>
      </c>
      <c r="N101" s="38">
        <f>N100+M100</f>
        <v>0</v>
      </c>
    </row>
    <row r="102" spans="1:14" ht="36" x14ac:dyDescent="0.25">
      <c r="A102" s="3"/>
      <c r="B102" s="33"/>
      <c r="C102" s="34" t="s">
        <v>192</v>
      </c>
      <c r="D102" s="35" t="s">
        <v>193</v>
      </c>
      <c r="E102" s="36">
        <v>204000</v>
      </c>
      <c r="F102" s="36">
        <v>204000</v>
      </c>
      <c r="G102" s="37"/>
      <c r="H102" s="37"/>
      <c r="I102" s="37">
        <v>153000</v>
      </c>
      <c r="J102" s="37"/>
      <c r="K102" s="37">
        <f>E102-I102</f>
        <v>51000</v>
      </c>
      <c r="L102" s="37">
        <f>I102+K102</f>
        <v>204000</v>
      </c>
      <c r="M102" s="37">
        <f t="shared" si="15"/>
        <v>0</v>
      </c>
      <c r="N102" s="38">
        <f>K100+N101</f>
        <v>1089281.1100000017</v>
      </c>
    </row>
    <row r="103" spans="1:14" s="32" customFormat="1" ht="21" x14ac:dyDescent="0.25">
      <c r="B103" s="23" t="s">
        <v>194</v>
      </c>
      <c r="C103" s="24"/>
      <c r="D103" s="25" t="s">
        <v>195</v>
      </c>
      <c r="E103" s="26">
        <f>E104+E105</f>
        <v>2000000</v>
      </c>
      <c r="F103" s="27">
        <f>F104+F105</f>
        <v>1697500</v>
      </c>
      <c r="G103" s="26"/>
      <c r="H103" s="29">
        <f>F103-G103</f>
        <v>1697500</v>
      </c>
      <c r="I103" s="26"/>
      <c r="J103" s="26">
        <f>J104+J105</f>
        <v>1363765.7000000002</v>
      </c>
      <c r="K103" s="26">
        <f>K104+K105</f>
        <v>333342.84000000003</v>
      </c>
      <c r="L103" s="30">
        <f>J103+K103</f>
        <v>1697108.5400000003</v>
      </c>
      <c r="M103" s="27">
        <f>H103-L103</f>
        <v>391.45999999972992</v>
      </c>
      <c r="N103" s="31"/>
    </row>
    <row r="104" spans="1:14" ht="36" x14ac:dyDescent="0.25">
      <c r="A104" s="3"/>
      <c r="B104" s="33"/>
      <c r="C104" s="34" t="s">
        <v>196</v>
      </c>
      <c r="D104" s="35" t="s">
        <v>197</v>
      </c>
      <c r="E104" s="36">
        <v>1274000</v>
      </c>
      <c r="F104" s="36">
        <v>1697500</v>
      </c>
      <c r="G104" s="37"/>
      <c r="H104" s="37"/>
      <c r="I104" s="36"/>
      <c r="J104" s="36">
        <v>1363765.7000000002</v>
      </c>
      <c r="K104" s="37">
        <v>333342.84000000003</v>
      </c>
      <c r="L104" s="37">
        <f>J104+K104</f>
        <v>1697108.5400000003</v>
      </c>
      <c r="M104" s="37"/>
      <c r="N104" s="38"/>
    </row>
    <row r="105" spans="1:14" ht="36" x14ac:dyDescent="0.25">
      <c r="A105" s="3"/>
      <c r="B105" s="33"/>
      <c r="C105" s="34" t="s">
        <v>198</v>
      </c>
      <c r="D105" s="35" t="s">
        <v>199</v>
      </c>
      <c r="E105" s="36">
        <v>726000</v>
      </c>
      <c r="F105" s="36">
        <v>0</v>
      </c>
      <c r="G105" s="37"/>
      <c r="H105" s="37"/>
      <c r="I105" s="37"/>
      <c r="J105" s="37"/>
      <c r="K105" s="37"/>
      <c r="L105" s="37"/>
      <c r="M105" s="37"/>
      <c r="N105" s="38"/>
    </row>
    <row r="106" spans="1:14" s="32" customFormat="1" ht="21" x14ac:dyDescent="0.25">
      <c r="B106" s="23" t="s">
        <v>200</v>
      </c>
      <c r="C106" s="24"/>
      <c r="D106" s="25" t="s">
        <v>201</v>
      </c>
      <c r="E106" s="26">
        <f>E107+E108+E109+E110+E111+E112+E113</f>
        <v>32000000</v>
      </c>
      <c r="F106" s="27">
        <f>F107+F108+F109+F110+F111+F112+F113</f>
        <v>32000000</v>
      </c>
      <c r="G106" s="28">
        <v>437641.39999999997</v>
      </c>
      <c r="H106" s="29">
        <f>F106-G106</f>
        <v>31562358.600000001</v>
      </c>
      <c r="I106" s="26"/>
      <c r="J106" s="26">
        <f>J107+J108+I109+J110+I111+J112+I113</f>
        <v>23017955.41</v>
      </c>
      <c r="K106" s="26">
        <f>K107+K108+K109+K110+K111+K112+K113</f>
        <v>8775485.5999999996</v>
      </c>
      <c r="L106" s="30">
        <f>J106+K106</f>
        <v>31793441.009999998</v>
      </c>
      <c r="M106" s="27"/>
      <c r="N106" s="31"/>
    </row>
    <row r="107" spans="1:14" ht="18" x14ac:dyDescent="0.25">
      <c r="A107" s="3"/>
      <c r="B107" s="33"/>
      <c r="C107" s="34" t="s">
        <v>202</v>
      </c>
      <c r="D107" s="35" t="s">
        <v>203</v>
      </c>
      <c r="E107" s="36">
        <v>12100000</v>
      </c>
      <c r="F107" s="36">
        <v>12100000</v>
      </c>
      <c r="G107" s="37"/>
      <c r="H107" s="37"/>
      <c r="I107" s="37"/>
      <c r="J107" s="37">
        <v>10866040</v>
      </c>
      <c r="K107" s="37">
        <v>2200000</v>
      </c>
      <c r="L107" s="37">
        <f>J107+K107</f>
        <v>13066040</v>
      </c>
      <c r="M107" s="37">
        <f>F107-L107</f>
        <v>-966040</v>
      </c>
      <c r="N107" s="38"/>
    </row>
    <row r="108" spans="1:14" ht="18" x14ac:dyDescent="0.25">
      <c r="A108" s="3"/>
      <c r="B108" s="33"/>
      <c r="C108" s="34" t="s">
        <v>204</v>
      </c>
      <c r="D108" s="35" t="s">
        <v>205</v>
      </c>
      <c r="E108" s="36">
        <v>160000</v>
      </c>
      <c r="F108" s="36">
        <v>160000</v>
      </c>
      <c r="G108" s="37"/>
      <c r="H108" s="37"/>
      <c r="I108" s="37"/>
      <c r="J108" s="37">
        <v>93257.48</v>
      </c>
      <c r="K108" s="37">
        <v>22000</v>
      </c>
      <c r="L108" s="37">
        <f>J108+K108</f>
        <v>115257.48</v>
      </c>
      <c r="M108" s="37">
        <f t="shared" ref="M108:M113" si="16">F108-L108</f>
        <v>44742.520000000004</v>
      </c>
      <c r="N108" s="38"/>
    </row>
    <row r="109" spans="1:14" ht="36" x14ac:dyDescent="0.25">
      <c r="A109" s="3"/>
      <c r="B109" s="33"/>
      <c r="C109" s="34" t="s">
        <v>206</v>
      </c>
      <c r="D109" s="35" t="s">
        <v>207</v>
      </c>
      <c r="E109" s="36">
        <v>17923000</v>
      </c>
      <c r="F109" s="36">
        <v>17923000</v>
      </c>
      <c r="G109" s="37"/>
      <c r="H109" s="37"/>
      <c r="I109" s="37">
        <v>10942154.640000001</v>
      </c>
      <c r="J109" s="37"/>
      <c r="K109" s="37">
        <v>6354837.2400000002</v>
      </c>
      <c r="L109" s="37">
        <f>I109+K109</f>
        <v>17296991.880000003</v>
      </c>
      <c r="M109" s="37">
        <f t="shared" si="16"/>
        <v>626008.11999999732</v>
      </c>
      <c r="N109" s="38"/>
    </row>
    <row r="110" spans="1:14" ht="18" x14ac:dyDescent="0.25">
      <c r="A110" s="3"/>
      <c r="B110" s="33"/>
      <c r="C110" s="34" t="s">
        <v>208</v>
      </c>
      <c r="D110" s="35" t="s">
        <v>209</v>
      </c>
      <c r="E110" s="36">
        <v>700000</v>
      </c>
      <c r="F110" s="36">
        <v>700000</v>
      </c>
      <c r="G110" s="37"/>
      <c r="H110" s="37"/>
      <c r="I110" s="37"/>
      <c r="J110" s="37">
        <v>380000</v>
      </c>
      <c r="K110" s="37">
        <v>120000</v>
      </c>
      <c r="L110" s="37">
        <f>J110+K110</f>
        <v>500000</v>
      </c>
      <c r="M110" s="37">
        <f t="shared" si="16"/>
        <v>200000</v>
      </c>
      <c r="N110" s="38"/>
    </row>
    <row r="111" spans="1:14" ht="36" x14ac:dyDescent="0.25">
      <c r="A111" s="3"/>
      <c r="B111" s="33"/>
      <c r="C111" s="34" t="s">
        <v>210</v>
      </c>
      <c r="D111" s="35" t="s">
        <v>211</v>
      </c>
      <c r="E111" s="36">
        <v>847000</v>
      </c>
      <c r="F111" s="36">
        <v>847000</v>
      </c>
      <c r="G111" s="37"/>
      <c r="H111" s="37"/>
      <c r="I111" s="37">
        <v>506549.04000000004</v>
      </c>
      <c r="J111" s="37"/>
      <c r="K111" s="37">
        <v>47580</v>
      </c>
      <c r="L111" s="37">
        <f>I111+K111</f>
        <v>554129.04</v>
      </c>
      <c r="M111" s="37">
        <f t="shared" si="16"/>
        <v>292870.95999999996</v>
      </c>
      <c r="N111" s="38"/>
    </row>
    <row r="112" spans="1:14" ht="36" x14ac:dyDescent="0.25">
      <c r="A112" s="3"/>
      <c r="B112" s="33"/>
      <c r="C112" s="34" t="s">
        <v>212</v>
      </c>
      <c r="D112" s="35" t="s">
        <v>213</v>
      </c>
      <c r="E112" s="36">
        <v>234000</v>
      </c>
      <c r="F112" s="36">
        <v>234000</v>
      </c>
      <c r="G112" s="37"/>
      <c r="H112" s="37"/>
      <c r="I112" s="37"/>
      <c r="J112" s="37">
        <v>202954.25</v>
      </c>
      <c r="K112" s="37">
        <v>22068.36</v>
      </c>
      <c r="L112" s="37">
        <f>J112+K112</f>
        <v>225022.61</v>
      </c>
      <c r="M112" s="37">
        <f t="shared" si="16"/>
        <v>8977.390000000014</v>
      </c>
      <c r="N112" s="38"/>
    </row>
    <row r="113" spans="1:14" ht="18" x14ac:dyDescent="0.25">
      <c r="A113" s="3"/>
      <c r="B113" s="33"/>
      <c r="C113" s="34" t="s">
        <v>214</v>
      </c>
      <c r="D113" s="35" t="s">
        <v>215</v>
      </c>
      <c r="E113" s="36">
        <v>36000</v>
      </c>
      <c r="F113" s="36">
        <v>36000</v>
      </c>
      <c r="G113" s="37"/>
      <c r="H113" s="37"/>
      <c r="I113" s="37">
        <v>27000</v>
      </c>
      <c r="J113" s="37"/>
      <c r="K113" s="37">
        <f>E113-I113</f>
        <v>9000</v>
      </c>
      <c r="L113" s="37">
        <f>I113+K113</f>
        <v>36000</v>
      </c>
      <c r="M113" s="37">
        <f t="shared" si="16"/>
        <v>0</v>
      </c>
      <c r="N113" s="38"/>
    </row>
    <row r="114" spans="1:14" s="32" customFormat="1" ht="21" x14ac:dyDescent="0.25">
      <c r="B114" s="23" t="s">
        <v>216</v>
      </c>
      <c r="C114" s="24"/>
      <c r="D114" s="25" t="s">
        <v>217</v>
      </c>
      <c r="E114" s="26">
        <f>E115+E116+E117+E118</f>
        <v>3100000</v>
      </c>
      <c r="F114" s="27">
        <f>F115+F116+F117+F118</f>
        <v>3100000</v>
      </c>
      <c r="G114" s="28">
        <v>137104.95999999999</v>
      </c>
      <c r="H114" s="29">
        <f>F114-G114</f>
        <v>2962895.04</v>
      </c>
      <c r="I114" s="26"/>
      <c r="J114" s="26">
        <f>J115+J116+I117+I118</f>
        <v>1077888.1499999999</v>
      </c>
      <c r="K114" s="26">
        <f>K115+K116+K117+K118</f>
        <v>543819.51</v>
      </c>
      <c r="L114" s="30">
        <f>J114+K114</f>
        <v>1621707.66</v>
      </c>
      <c r="M114" s="27"/>
      <c r="N114" s="31"/>
    </row>
    <row r="115" spans="1:14" ht="36" x14ac:dyDescent="0.25">
      <c r="A115" s="3"/>
      <c r="B115" s="33"/>
      <c r="C115" s="34" t="s">
        <v>218</v>
      </c>
      <c r="D115" s="35" t="s">
        <v>219</v>
      </c>
      <c r="E115" s="36">
        <v>1812000</v>
      </c>
      <c r="F115" s="37">
        <v>1512000</v>
      </c>
      <c r="G115" s="37"/>
      <c r="H115" s="37"/>
      <c r="I115" s="37"/>
      <c r="J115" s="37">
        <v>167393</v>
      </c>
      <c r="K115" s="37">
        <f>40000+240000</f>
        <v>280000</v>
      </c>
      <c r="L115" s="37">
        <f>J115+K115</f>
        <v>447393</v>
      </c>
      <c r="M115" s="37">
        <f>F115-L115</f>
        <v>1064607</v>
      </c>
      <c r="N115" s="38"/>
    </row>
    <row r="116" spans="1:14" ht="36" x14ac:dyDescent="0.25">
      <c r="A116" s="3"/>
      <c r="B116" s="33"/>
      <c r="C116" s="34" t="s">
        <v>220</v>
      </c>
      <c r="D116" s="35" t="s">
        <v>221</v>
      </c>
      <c r="E116" s="36">
        <v>360000</v>
      </c>
      <c r="F116" s="37">
        <v>660000</v>
      </c>
      <c r="G116" s="37"/>
      <c r="H116" s="37"/>
      <c r="I116" s="37"/>
      <c r="J116" s="37">
        <v>520827.6</v>
      </c>
      <c r="K116" s="37">
        <v>120000</v>
      </c>
      <c r="L116" s="37">
        <f>J116+K116</f>
        <v>640827.6</v>
      </c>
      <c r="M116" s="37">
        <f t="shared" ref="M116:M118" si="17">F116-L116</f>
        <v>19172.400000000023</v>
      </c>
      <c r="N116" s="38"/>
    </row>
    <row r="117" spans="1:14" ht="18" x14ac:dyDescent="0.25">
      <c r="A117" s="3"/>
      <c r="B117" s="33"/>
      <c r="C117" s="34" t="s">
        <v>222</v>
      </c>
      <c r="D117" s="35" t="s">
        <v>223</v>
      </c>
      <c r="E117" s="36">
        <v>642000</v>
      </c>
      <c r="F117" s="36">
        <v>642000</v>
      </c>
      <c r="G117" s="37"/>
      <c r="H117" s="37"/>
      <c r="I117" s="37">
        <v>176682.55</v>
      </c>
      <c r="J117" s="37"/>
      <c r="K117" s="37">
        <v>70804.509999999995</v>
      </c>
      <c r="L117" s="37">
        <f>I117+K117</f>
        <v>247487.06</v>
      </c>
      <c r="M117" s="37">
        <f t="shared" si="17"/>
        <v>394512.94</v>
      </c>
      <c r="N117" s="38"/>
    </row>
    <row r="118" spans="1:14" ht="36" x14ac:dyDescent="0.25">
      <c r="A118" s="3"/>
      <c r="B118" s="33"/>
      <c r="C118" s="34" t="s">
        <v>224</v>
      </c>
      <c r="D118" s="35" t="s">
        <v>193</v>
      </c>
      <c r="E118" s="36">
        <v>286000</v>
      </c>
      <c r="F118" s="36">
        <v>286000</v>
      </c>
      <c r="G118" s="37"/>
      <c r="H118" s="37"/>
      <c r="I118" s="37">
        <v>212985</v>
      </c>
      <c r="J118" s="37"/>
      <c r="K118" s="37">
        <f>E118-I118</f>
        <v>73015</v>
      </c>
      <c r="L118" s="37">
        <f>I118+K118</f>
        <v>286000</v>
      </c>
      <c r="M118" s="37">
        <f t="shared" si="17"/>
        <v>0</v>
      </c>
      <c r="N118" s="38"/>
    </row>
    <row r="119" spans="1:14" s="32" customFormat="1" ht="30" x14ac:dyDescent="0.25">
      <c r="B119" s="23" t="s">
        <v>225</v>
      </c>
      <c r="C119" s="24"/>
      <c r="D119" s="25" t="s">
        <v>226</v>
      </c>
      <c r="E119" s="26">
        <f>E120+E121+E122+E123+E124+E125+E126+E127+E128+E129+E131</f>
        <v>6000000</v>
      </c>
      <c r="F119" s="27">
        <f>F120+F121+F122+F123+F124+F125+F126+F127+F128+F129+F131</f>
        <v>6000000</v>
      </c>
      <c r="G119" s="28">
        <v>567340.6</v>
      </c>
      <c r="H119" s="29">
        <f>F119-G119</f>
        <v>5432659.4000000004</v>
      </c>
      <c r="I119" s="26"/>
      <c r="J119" s="26">
        <f>J120+J121+J122+I123+I124+I125+I126+I127+I128+I129+I130+I131</f>
        <v>4196831.2300000004</v>
      </c>
      <c r="K119" s="26">
        <f>K120+K121+K122+K123+K124+K125+K126+K127+K128+K129+K131</f>
        <v>1064429.81</v>
      </c>
      <c r="L119" s="30">
        <f>J119+K119</f>
        <v>5261261.040000001</v>
      </c>
      <c r="M119" s="27"/>
      <c r="N119" s="31"/>
    </row>
    <row r="120" spans="1:14" ht="36" x14ac:dyDescent="0.25">
      <c r="B120" s="33"/>
      <c r="C120" s="34" t="s">
        <v>227</v>
      </c>
      <c r="D120" s="35" t="s">
        <v>228</v>
      </c>
      <c r="E120" s="36">
        <v>70000</v>
      </c>
      <c r="F120" s="36">
        <v>70000</v>
      </c>
      <c r="G120" s="37"/>
      <c r="H120" s="37"/>
      <c r="I120" s="37"/>
      <c r="J120" s="37">
        <v>57393.640000000007</v>
      </c>
      <c r="K120" s="37">
        <v>11666</v>
      </c>
      <c r="L120" s="37">
        <f>J120+K120</f>
        <v>69059.640000000014</v>
      </c>
      <c r="M120" s="37">
        <f>F120-L120</f>
        <v>940.35999999998603</v>
      </c>
      <c r="N120" s="38"/>
    </row>
    <row r="121" spans="1:14" ht="54" x14ac:dyDescent="0.25">
      <c r="B121" s="33"/>
      <c r="C121" s="34" t="s">
        <v>229</v>
      </c>
      <c r="D121" s="35" t="s">
        <v>230</v>
      </c>
      <c r="E121" s="36">
        <v>200000</v>
      </c>
      <c r="F121" s="36">
        <v>330000</v>
      </c>
      <c r="G121" s="37"/>
      <c r="H121" s="37"/>
      <c r="I121" s="37"/>
      <c r="J121" s="37">
        <v>250060.90999999997</v>
      </c>
      <c r="K121" s="37">
        <v>65000</v>
      </c>
      <c r="L121" s="37">
        <f t="shared" ref="L121:L122" si="18">J121+K121</f>
        <v>315060.90999999997</v>
      </c>
      <c r="M121" s="37">
        <f t="shared" ref="M121:M143" si="19">F121-L121</f>
        <v>14939.090000000026</v>
      </c>
      <c r="N121" s="38"/>
    </row>
    <row r="122" spans="1:14" ht="54" x14ac:dyDescent="0.25">
      <c r="B122" s="33"/>
      <c r="C122" s="34" t="s">
        <v>231</v>
      </c>
      <c r="D122" s="35" t="s">
        <v>232</v>
      </c>
      <c r="E122" s="36">
        <v>200000</v>
      </c>
      <c r="F122" s="36">
        <v>200000</v>
      </c>
      <c r="G122" s="37"/>
      <c r="H122" s="37"/>
      <c r="I122" s="37"/>
      <c r="J122" s="37">
        <v>114863.36000000002</v>
      </c>
      <c r="K122" s="37">
        <v>30000</v>
      </c>
      <c r="L122" s="37">
        <f t="shared" si="18"/>
        <v>144863.36000000002</v>
      </c>
      <c r="M122" s="37">
        <f t="shared" si="19"/>
        <v>55136.639999999985</v>
      </c>
      <c r="N122" s="38"/>
    </row>
    <row r="123" spans="1:14" ht="36" x14ac:dyDescent="0.25">
      <c r="B123" s="33"/>
      <c r="C123" s="34" t="s">
        <v>233</v>
      </c>
      <c r="D123" s="35" t="s">
        <v>234</v>
      </c>
      <c r="E123" s="36">
        <v>3786500</v>
      </c>
      <c r="F123" s="36">
        <v>3656500</v>
      </c>
      <c r="G123" s="37"/>
      <c r="H123" s="37"/>
      <c r="I123" s="37">
        <v>2679178.65</v>
      </c>
      <c r="J123" s="37"/>
      <c r="K123" s="37">
        <v>577740</v>
      </c>
      <c r="L123" s="37">
        <f>I123+K123</f>
        <v>3256918.65</v>
      </c>
      <c r="M123" s="37">
        <f t="shared" si="19"/>
        <v>399581.35000000009</v>
      </c>
      <c r="N123" s="38"/>
    </row>
    <row r="124" spans="1:14" ht="36" x14ac:dyDescent="0.25">
      <c r="B124" s="33"/>
      <c r="C124" s="34" t="s">
        <v>235</v>
      </c>
      <c r="D124" s="35" t="s">
        <v>236</v>
      </c>
      <c r="E124" s="36">
        <v>320000</v>
      </c>
      <c r="F124" s="36">
        <v>320000</v>
      </c>
      <c r="G124" s="37"/>
      <c r="H124" s="37"/>
      <c r="I124" s="37">
        <v>166674.93</v>
      </c>
      <c r="J124" s="37"/>
      <c r="K124" s="37">
        <v>136903.81</v>
      </c>
      <c r="L124" s="37">
        <f t="shared" ref="L124:L131" si="20">I124+K124</f>
        <v>303578.74</v>
      </c>
      <c r="M124" s="37">
        <f t="shared" si="19"/>
        <v>16421.260000000009</v>
      </c>
      <c r="N124" s="38"/>
    </row>
    <row r="125" spans="1:14" ht="36" x14ac:dyDescent="0.25">
      <c r="B125" s="33"/>
      <c r="C125" s="34" t="s">
        <v>237</v>
      </c>
      <c r="D125" s="35" t="s">
        <v>238</v>
      </c>
      <c r="E125" s="36">
        <v>61000</v>
      </c>
      <c r="F125" s="36">
        <v>61000</v>
      </c>
      <c r="G125" s="37"/>
      <c r="H125" s="37"/>
      <c r="I125" s="37">
        <v>15870</v>
      </c>
      <c r="J125" s="37"/>
      <c r="K125" s="37">
        <v>42320</v>
      </c>
      <c r="L125" s="37">
        <f t="shared" si="20"/>
        <v>58190</v>
      </c>
      <c r="M125" s="37">
        <f t="shared" si="19"/>
        <v>2810</v>
      </c>
      <c r="N125" s="38"/>
    </row>
    <row r="126" spans="1:14" ht="54" x14ac:dyDescent="0.25">
      <c r="B126" s="33"/>
      <c r="C126" s="34" t="s">
        <v>239</v>
      </c>
      <c r="D126" s="35" t="s">
        <v>240</v>
      </c>
      <c r="E126" s="36">
        <v>48000</v>
      </c>
      <c r="F126" s="36">
        <v>48000</v>
      </c>
      <c r="G126" s="37"/>
      <c r="H126" s="37"/>
      <c r="I126" s="37">
        <v>0</v>
      </c>
      <c r="J126" s="37"/>
      <c r="K126" s="37"/>
      <c r="L126" s="37">
        <f t="shared" si="20"/>
        <v>0</v>
      </c>
      <c r="M126" s="37">
        <f t="shared" si="19"/>
        <v>48000</v>
      </c>
      <c r="N126" s="38"/>
    </row>
    <row r="127" spans="1:14" ht="36" x14ac:dyDescent="0.25">
      <c r="B127" s="33"/>
      <c r="C127" s="34" t="s">
        <v>241</v>
      </c>
      <c r="D127" s="35" t="s">
        <v>242</v>
      </c>
      <c r="E127" s="36">
        <v>358500</v>
      </c>
      <c r="F127" s="36">
        <v>358500</v>
      </c>
      <c r="G127" s="37"/>
      <c r="H127" s="37"/>
      <c r="I127" s="37">
        <v>206008.68</v>
      </c>
      <c r="J127" s="37"/>
      <c r="K127" s="37">
        <v>146800</v>
      </c>
      <c r="L127" s="37">
        <f t="shared" si="20"/>
        <v>352808.68</v>
      </c>
      <c r="M127" s="37">
        <f t="shared" si="19"/>
        <v>5691.320000000007</v>
      </c>
      <c r="N127" s="38"/>
    </row>
    <row r="128" spans="1:14" ht="36" x14ac:dyDescent="0.25">
      <c r="B128" s="33"/>
      <c r="C128" s="34" t="s">
        <v>243</v>
      </c>
      <c r="D128" s="35" t="s">
        <v>244</v>
      </c>
      <c r="E128" s="36">
        <v>521000</v>
      </c>
      <c r="F128" s="36">
        <v>521000</v>
      </c>
      <c r="G128" s="37"/>
      <c r="H128" s="37"/>
      <c r="I128" s="37">
        <v>348592.66000000003</v>
      </c>
      <c r="J128" s="37"/>
      <c r="K128" s="37"/>
      <c r="L128" s="37">
        <f t="shared" si="20"/>
        <v>348592.66000000003</v>
      </c>
      <c r="M128" s="37">
        <f t="shared" si="19"/>
        <v>172407.33999999997</v>
      </c>
      <c r="N128" s="38"/>
    </row>
    <row r="129" spans="1:14" ht="36" x14ac:dyDescent="0.25">
      <c r="B129" s="33"/>
      <c r="C129" s="34" t="s">
        <v>245</v>
      </c>
      <c r="D129" s="35" t="s">
        <v>246</v>
      </c>
      <c r="E129" s="36">
        <v>219000</v>
      </c>
      <c r="F129" s="36">
        <v>219000</v>
      </c>
      <c r="G129" s="37"/>
      <c r="H129" s="37"/>
      <c r="I129" s="37">
        <v>196188.4</v>
      </c>
      <c r="J129" s="37"/>
      <c r="K129" s="37"/>
      <c r="L129" s="37">
        <f t="shared" si="20"/>
        <v>196188.4</v>
      </c>
      <c r="M129" s="37">
        <f t="shared" si="19"/>
        <v>22811.600000000006</v>
      </c>
      <c r="N129" s="38"/>
    </row>
    <row r="130" spans="1:14" ht="36" x14ac:dyDescent="0.25">
      <c r="B130" s="33"/>
      <c r="C130" s="34" t="s">
        <v>247</v>
      </c>
      <c r="D130" s="35" t="s">
        <v>248</v>
      </c>
      <c r="E130" s="36"/>
      <c r="F130" s="36"/>
      <c r="G130" s="37"/>
      <c r="H130" s="37"/>
      <c r="I130" s="37">
        <v>0</v>
      </c>
      <c r="J130" s="37"/>
      <c r="K130" s="37"/>
      <c r="L130" s="37">
        <f t="shared" si="20"/>
        <v>0</v>
      </c>
      <c r="M130" s="37">
        <f t="shared" si="19"/>
        <v>0</v>
      </c>
      <c r="N130" s="38"/>
    </row>
    <row r="131" spans="1:14" s="58" customFormat="1" ht="36" x14ac:dyDescent="0.25">
      <c r="A131" s="57"/>
      <c r="B131" s="33"/>
      <c r="C131" s="34" t="s">
        <v>249</v>
      </c>
      <c r="D131" s="35" t="s">
        <v>250</v>
      </c>
      <c r="E131" s="36">
        <v>216000</v>
      </c>
      <c r="F131" s="36">
        <v>216000</v>
      </c>
      <c r="G131" s="37"/>
      <c r="H131" s="37"/>
      <c r="I131" s="37">
        <v>162000</v>
      </c>
      <c r="J131" s="37"/>
      <c r="K131" s="37">
        <f>E131-I131</f>
        <v>54000</v>
      </c>
      <c r="L131" s="37">
        <f t="shared" si="20"/>
        <v>216000</v>
      </c>
      <c r="M131" s="37">
        <f t="shared" si="19"/>
        <v>0</v>
      </c>
      <c r="N131" s="38"/>
    </row>
    <row r="132" spans="1:14" s="32" customFormat="1" ht="30" x14ac:dyDescent="0.25">
      <c r="A132" s="22"/>
      <c r="B132" s="23" t="s">
        <v>251</v>
      </c>
      <c r="C132" s="24"/>
      <c r="D132" s="25" t="s">
        <v>252</v>
      </c>
      <c r="E132" s="26">
        <f>E133+E134+E135+E136+E137+E138</f>
        <v>33251000</v>
      </c>
      <c r="F132" s="27">
        <f>F133+F134+F135+F136+F137+F138</f>
        <v>33251000</v>
      </c>
      <c r="G132" s="28">
        <v>317503.26</v>
      </c>
      <c r="H132" s="29">
        <f>F132-G132</f>
        <v>32933496.739999998</v>
      </c>
      <c r="I132" s="26"/>
      <c r="J132" s="26">
        <f>J133+J134+J135+J137+I138</f>
        <v>20753538.620000001</v>
      </c>
      <c r="K132" s="26">
        <f>K133+K134+K135+K136+K137+K138</f>
        <v>9652165.9600000009</v>
      </c>
      <c r="L132" s="30">
        <f>J132+K132</f>
        <v>30405704.580000002</v>
      </c>
      <c r="M132" s="59"/>
      <c r="N132" s="31"/>
    </row>
    <row r="133" spans="1:14" ht="36" x14ac:dyDescent="0.25">
      <c r="B133" s="33"/>
      <c r="C133" s="34" t="s">
        <v>253</v>
      </c>
      <c r="D133" s="35" t="s">
        <v>254</v>
      </c>
      <c r="E133" s="36">
        <v>724600</v>
      </c>
      <c r="F133" s="36">
        <v>724600</v>
      </c>
      <c r="G133" s="37"/>
      <c r="H133" s="37"/>
      <c r="I133" s="37"/>
      <c r="J133" s="37">
        <v>603830</v>
      </c>
      <c r="K133" s="37">
        <v>120766</v>
      </c>
      <c r="L133" s="37">
        <f>J133+K133</f>
        <v>724596</v>
      </c>
      <c r="M133" s="37">
        <f t="shared" si="19"/>
        <v>4</v>
      </c>
      <c r="N133" s="38"/>
    </row>
    <row r="134" spans="1:14" ht="18" x14ac:dyDescent="0.25">
      <c r="B134" s="33"/>
      <c r="C134" s="34" t="s">
        <v>255</v>
      </c>
      <c r="D134" s="35" t="s">
        <v>256</v>
      </c>
      <c r="E134" s="36">
        <v>8923200</v>
      </c>
      <c r="F134" s="36">
        <v>8923200</v>
      </c>
      <c r="G134" s="37"/>
      <c r="H134" s="37"/>
      <c r="I134" s="37"/>
      <c r="J134" s="37">
        <v>5255055</v>
      </c>
      <c r="K134" s="37">
        <v>1160000</v>
      </c>
      <c r="L134" s="37">
        <f t="shared" ref="L134:L137" si="21">J134+K134</f>
        <v>6415055</v>
      </c>
      <c r="M134" s="37">
        <f t="shared" si="19"/>
        <v>2508145</v>
      </c>
      <c r="N134" s="38"/>
    </row>
    <row r="135" spans="1:14" ht="90" x14ac:dyDescent="0.25">
      <c r="B135" s="33"/>
      <c r="C135" s="34" t="s">
        <v>257</v>
      </c>
      <c r="D135" s="35" t="s">
        <v>258</v>
      </c>
      <c r="E135" s="36">
        <v>444200</v>
      </c>
      <c r="F135" s="36">
        <v>444200</v>
      </c>
      <c r="G135" s="37"/>
      <c r="H135" s="37"/>
      <c r="I135" s="37"/>
      <c r="J135" s="37">
        <v>370166.62</v>
      </c>
      <c r="K135" s="37">
        <v>74033.3</v>
      </c>
      <c r="L135" s="37">
        <f t="shared" si="21"/>
        <v>444199.92</v>
      </c>
      <c r="M135" s="37">
        <f t="shared" si="19"/>
        <v>8.0000000016298145E-2</v>
      </c>
      <c r="N135" s="38"/>
    </row>
    <row r="136" spans="1:14" s="58" customFormat="1" ht="72" x14ac:dyDescent="0.25">
      <c r="A136" s="57"/>
      <c r="B136" s="33"/>
      <c r="C136" s="34" t="s">
        <v>259</v>
      </c>
      <c r="D136" s="35" t="s">
        <v>260</v>
      </c>
      <c r="E136" s="36">
        <v>400000</v>
      </c>
      <c r="F136" s="36">
        <v>400000</v>
      </c>
      <c r="G136" s="37"/>
      <c r="H136" s="37"/>
      <c r="I136" s="37"/>
      <c r="J136" s="37">
        <v>33333.33</v>
      </c>
      <c r="K136" s="37">
        <v>66666.66</v>
      </c>
      <c r="L136" s="37">
        <f t="shared" si="21"/>
        <v>99999.99</v>
      </c>
      <c r="M136" s="37">
        <f t="shared" si="19"/>
        <v>300000.01</v>
      </c>
      <c r="N136" s="38"/>
    </row>
    <row r="137" spans="1:14" ht="54" x14ac:dyDescent="0.25">
      <c r="B137" s="33"/>
      <c r="C137" s="34" t="s">
        <v>261</v>
      </c>
      <c r="D137" s="35" t="s">
        <v>262</v>
      </c>
      <c r="E137" s="36">
        <v>8000</v>
      </c>
      <c r="F137" s="36">
        <v>8000</v>
      </c>
      <c r="G137" s="37"/>
      <c r="H137" s="37"/>
      <c r="I137" s="37"/>
      <c r="J137" s="37">
        <v>4187</v>
      </c>
      <c r="K137" s="37">
        <v>0</v>
      </c>
      <c r="L137" s="37">
        <f t="shared" si="21"/>
        <v>4187</v>
      </c>
      <c r="M137" s="37">
        <f t="shared" si="19"/>
        <v>3813</v>
      </c>
      <c r="N137" s="38"/>
    </row>
    <row r="138" spans="1:14" s="58" customFormat="1" ht="18" x14ac:dyDescent="0.25">
      <c r="A138" s="57"/>
      <c r="B138" s="33"/>
      <c r="C138" s="34" t="s">
        <v>263</v>
      </c>
      <c r="D138" s="35" t="s">
        <v>264</v>
      </c>
      <c r="E138" s="36">
        <v>22751000</v>
      </c>
      <c r="F138" s="36">
        <v>22751000</v>
      </c>
      <c r="G138" s="37"/>
      <c r="H138" s="37"/>
      <c r="I138" s="37">
        <v>14520300</v>
      </c>
      <c r="J138" s="37"/>
      <c r="K138" s="36">
        <f>F138-I138</f>
        <v>8230700</v>
      </c>
      <c r="L138" s="36">
        <f>I138+K138</f>
        <v>22751000</v>
      </c>
      <c r="M138" s="37">
        <f t="shared" si="19"/>
        <v>0</v>
      </c>
      <c r="N138" s="38"/>
    </row>
    <row r="139" spans="1:14" s="32" customFormat="1" ht="21" x14ac:dyDescent="0.25">
      <c r="A139" s="60"/>
      <c r="B139" s="23" t="s">
        <v>265</v>
      </c>
      <c r="C139" s="24"/>
      <c r="D139" s="25" t="s">
        <v>266</v>
      </c>
      <c r="E139" s="26">
        <f>E140+E141+E142+E143</f>
        <v>26000000</v>
      </c>
      <c r="F139" s="27">
        <f>F140+F141+F142+F143</f>
        <v>26000000</v>
      </c>
      <c r="G139" s="28">
        <v>37026.800000000003</v>
      </c>
      <c r="H139" s="29">
        <f>F139-G139</f>
        <v>25962973.199999999</v>
      </c>
      <c r="I139" s="26"/>
      <c r="J139" s="26">
        <f>J140+J141+J142+J143</f>
        <v>20091827.669999998</v>
      </c>
      <c r="K139" s="26">
        <f>K140+K141+K142+K143</f>
        <v>4308686.5599999996</v>
      </c>
      <c r="L139" s="30">
        <f>J139+K139</f>
        <v>24400514.229999997</v>
      </c>
      <c r="M139" s="27"/>
      <c r="N139" s="31"/>
    </row>
    <row r="140" spans="1:14" s="58" customFormat="1" ht="90" x14ac:dyDescent="0.25">
      <c r="A140" s="61"/>
      <c r="B140" s="33"/>
      <c r="C140" s="34" t="s">
        <v>267</v>
      </c>
      <c r="D140" s="35" t="s">
        <v>268</v>
      </c>
      <c r="E140" s="36">
        <v>19765200</v>
      </c>
      <c r="F140" s="36">
        <v>19765200</v>
      </c>
      <c r="G140" s="37"/>
      <c r="H140" s="37"/>
      <c r="I140" s="37"/>
      <c r="J140" s="37">
        <v>15320891.449999999</v>
      </c>
      <c r="K140" s="37">
        <v>3073850</v>
      </c>
      <c r="L140" s="37">
        <f>J140+K140</f>
        <v>18394741.449999999</v>
      </c>
      <c r="M140" s="37">
        <f t="shared" si="19"/>
        <v>1370458.5500000007</v>
      </c>
      <c r="N140" s="38"/>
    </row>
    <row r="141" spans="1:14" s="58" customFormat="1" ht="36" x14ac:dyDescent="0.25">
      <c r="A141" s="61"/>
      <c r="B141" s="33"/>
      <c r="C141" s="34" t="s">
        <v>269</v>
      </c>
      <c r="D141" s="35" t="s">
        <v>270</v>
      </c>
      <c r="E141" s="36">
        <v>3675600</v>
      </c>
      <c r="F141" s="36">
        <v>3675600</v>
      </c>
      <c r="G141" s="37"/>
      <c r="H141" s="37"/>
      <c r="I141" s="37"/>
      <c r="J141" s="37">
        <v>3062180</v>
      </c>
      <c r="K141" s="37">
        <v>613408</v>
      </c>
      <c r="L141" s="37">
        <f t="shared" ref="L141:L143" si="22">J141+K141</f>
        <v>3675588</v>
      </c>
      <c r="M141" s="37">
        <f t="shared" si="19"/>
        <v>12</v>
      </c>
      <c r="N141" s="38"/>
    </row>
    <row r="142" spans="1:14" s="58" customFormat="1" ht="36" x14ac:dyDescent="0.25">
      <c r="A142" s="61"/>
      <c r="B142" s="33"/>
      <c r="C142" s="34" t="s">
        <v>271</v>
      </c>
      <c r="D142" s="35" t="s">
        <v>272</v>
      </c>
      <c r="E142" s="36">
        <v>213200</v>
      </c>
      <c r="F142" s="36">
        <v>213200</v>
      </c>
      <c r="G142" s="37"/>
      <c r="H142" s="37"/>
      <c r="I142" s="37"/>
      <c r="J142" s="37">
        <v>180211</v>
      </c>
      <c r="K142" s="37">
        <v>32955</v>
      </c>
      <c r="L142" s="37">
        <f t="shared" si="22"/>
        <v>213166</v>
      </c>
      <c r="M142" s="37">
        <f t="shared" si="19"/>
        <v>34</v>
      </c>
      <c r="N142" s="38"/>
    </row>
    <row r="143" spans="1:14" s="58" customFormat="1" ht="54" x14ac:dyDescent="0.25">
      <c r="A143" s="61"/>
      <c r="B143" s="33"/>
      <c r="C143" s="34" t="s">
        <v>273</v>
      </c>
      <c r="D143" s="35" t="s">
        <v>274</v>
      </c>
      <c r="E143" s="36">
        <v>2346000</v>
      </c>
      <c r="F143" s="36">
        <v>2346000</v>
      </c>
      <c r="G143" s="37"/>
      <c r="H143" s="37"/>
      <c r="I143" s="37"/>
      <c r="J143" s="37">
        <v>1528545.2200000002</v>
      </c>
      <c r="K143" s="37">
        <v>588473.55999999994</v>
      </c>
      <c r="L143" s="37">
        <f t="shared" si="22"/>
        <v>2117018.7800000003</v>
      </c>
      <c r="M143" s="37">
        <f t="shared" si="19"/>
        <v>228981.21999999974</v>
      </c>
      <c r="N143" s="38"/>
    </row>
    <row r="144" spans="1:14" s="32" customFormat="1" ht="21" x14ac:dyDescent="0.25">
      <c r="A144" s="60"/>
      <c r="B144" s="23" t="s">
        <v>275</v>
      </c>
      <c r="C144" s="24"/>
      <c r="D144" s="25" t="s">
        <v>276</v>
      </c>
      <c r="E144" s="26">
        <f>E145+E146+E147+E148</f>
        <v>20000000</v>
      </c>
      <c r="F144" s="27">
        <f>F145+F146+F147+F148</f>
        <v>25000000</v>
      </c>
      <c r="G144" s="26"/>
      <c r="H144" s="29">
        <f>F144-G144</f>
        <v>25000000</v>
      </c>
      <c r="I144" s="26"/>
      <c r="J144" s="26">
        <f>J145+J146+J147+I148</f>
        <v>23510162.129999999</v>
      </c>
      <c r="K144" s="26">
        <f>K145+K146+K147+K148</f>
        <v>4054666</v>
      </c>
      <c r="L144" s="30">
        <f>J144+K144</f>
        <v>27564828.129999999</v>
      </c>
      <c r="M144" s="27"/>
      <c r="N144" s="31"/>
    </row>
    <row r="145" spans="1:14" s="58" customFormat="1" ht="72" x14ac:dyDescent="0.25">
      <c r="A145" s="61"/>
      <c r="B145" s="33"/>
      <c r="C145" s="34" t="s">
        <v>277</v>
      </c>
      <c r="D145" s="35" t="s">
        <v>278</v>
      </c>
      <c r="E145" s="36">
        <v>19665000</v>
      </c>
      <c r="F145" s="37">
        <v>24665000</v>
      </c>
      <c r="G145" s="37"/>
      <c r="H145" s="37"/>
      <c r="I145" s="37"/>
      <c r="J145" s="37">
        <f>23150596.81+96000</f>
        <v>23246596.809999999</v>
      </c>
      <c r="K145" s="37">
        <v>4000000</v>
      </c>
      <c r="L145" s="37">
        <f>J145+K145</f>
        <v>27246596.809999999</v>
      </c>
      <c r="M145" s="37">
        <f>F145-L145</f>
        <v>-2581596.8099999987</v>
      </c>
      <c r="N145" s="38"/>
    </row>
    <row r="146" spans="1:14" s="58" customFormat="1" ht="72" x14ac:dyDescent="0.25">
      <c r="A146" s="61"/>
      <c r="B146" s="33"/>
      <c r="C146" s="34" t="s">
        <v>279</v>
      </c>
      <c r="D146" s="35" t="s">
        <v>280</v>
      </c>
      <c r="E146" s="36">
        <v>310000</v>
      </c>
      <c r="F146" s="37">
        <v>310000</v>
      </c>
      <c r="G146" s="37"/>
      <c r="H146" s="37"/>
      <c r="I146" s="37"/>
      <c r="J146" s="37">
        <v>258165.32</v>
      </c>
      <c r="K146" s="37">
        <v>51666</v>
      </c>
      <c r="L146" s="37">
        <f t="shared" ref="L146:L148" si="23">J146+K146</f>
        <v>309831.32</v>
      </c>
      <c r="M146" s="37">
        <f t="shared" ref="M146:M151" si="24">F146-L146</f>
        <v>168.67999999999302</v>
      </c>
      <c r="N146" s="38"/>
    </row>
    <row r="147" spans="1:14" s="58" customFormat="1" ht="36" x14ac:dyDescent="0.25">
      <c r="A147" s="61"/>
      <c r="B147" s="33"/>
      <c r="C147" s="34" t="s">
        <v>281</v>
      </c>
      <c r="D147" s="35" t="s">
        <v>282</v>
      </c>
      <c r="E147" s="36">
        <v>5000</v>
      </c>
      <c r="F147" s="37">
        <v>5000</v>
      </c>
      <c r="G147" s="37"/>
      <c r="H147" s="37"/>
      <c r="I147" s="37"/>
      <c r="J147" s="37">
        <v>4200</v>
      </c>
      <c r="K147" s="37">
        <v>0</v>
      </c>
      <c r="L147" s="37">
        <f t="shared" si="23"/>
        <v>4200</v>
      </c>
      <c r="M147" s="37">
        <f t="shared" si="24"/>
        <v>800</v>
      </c>
      <c r="N147" s="38"/>
    </row>
    <row r="148" spans="1:14" s="58" customFormat="1" ht="18" x14ac:dyDescent="0.25">
      <c r="A148" s="61"/>
      <c r="B148" s="33"/>
      <c r="C148" s="34" t="s">
        <v>283</v>
      </c>
      <c r="D148" s="35" t="s">
        <v>284</v>
      </c>
      <c r="E148" s="36">
        <v>20000</v>
      </c>
      <c r="F148" s="37">
        <v>20000</v>
      </c>
      <c r="G148" s="37"/>
      <c r="H148" s="37"/>
      <c r="I148" s="37">
        <v>1200</v>
      </c>
      <c r="J148" s="37"/>
      <c r="K148" s="37">
        <v>3000</v>
      </c>
      <c r="L148" s="37">
        <f t="shared" si="23"/>
        <v>3000</v>
      </c>
      <c r="M148" s="37">
        <f t="shared" si="24"/>
        <v>17000</v>
      </c>
      <c r="N148" s="38"/>
    </row>
    <row r="149" spans="1:14" s="32" customFormat="1" ht="21" x14ac:dyDescent="0.25">
      <c r="A149" s="60"/>
      <c r="B149" s="23" t="s">
        <v>285</v>
      </c>
      <c r="C149" s="24"/>
      <c r="D149" s="25" t="s">
        <v>286</v>
      </c>
      <c r="E149" s="26">
        <f>E150+E151</f>
        <v>1000000</v>
      </c>
      <c r="F149" s="27">
        <f>F150+F151</f>
        <v>1000000</v>
      </c>
      <c r="G149" s="26"/>
      <c r="H149" s="29">
        <f>F149-G149</f>
        <v>1000000</v>
      </c>
      <c r="I149" s="26"/>
      <c r="J149" s="26">
        <f>J150+J151</f>
        <v>596934.87</v>
      </c>
      <c r="K149" s="26">
        <f>K150+K151</f>
        <v>210000</v>
      </c>
      <c r="L149" s="30">
        <f>J149+K149</f>
        <v>806934.87</v>
      </c>
      <c r="M149" s="27"/>
      <c r="N149" s="31"/>
    </row>
    <row r="150" spans="1:14" s="58" customFormat="1" ht="36" x14ac:dyDescent="0.25">
      <c r="A150" s="61"/>
      <c r="B150" s="33"/>
      <c r="C150" s="34" t="s">
        <v>287</v>
      </c>
      <c r="D150" s="35" t="s">
        <v>288</v>
      </c>
      <c r="E150" s="36">
        <v>800000</v>
      </c>
      <c r="F150" s="36">
        <v>800000</v>
      </c>
      <c r="G150" s="37"/>
      <c r="H150" s="37"/>
      <c r="I150" s="37"/>
      <c r="J150" s="37">
        <v>491334.22000000003</v>
      </c>
      <c r="K150" s="37">
        <v>160000</v>
      </c>
      <c r="L150" s="37">
        <f>J150+K150</f>
        <v>651334.22</v>
      </c>
      <c r="M150" s="37">
        <f t="shared" si="24"/>
        <v>148665.78000000003</v>
      </c>
      <c r="N150" s="38"/>
    </row>
    <row r="151" spans="1:14" s="58" customFormat="1" ht="36" x14ac:dyDescent="0.25">
      <c r="A151" s="61"/>
      <c r="B151" s="33"/>
      <c r="C151" s="34" t="s">
        <v>289</v>
      </c>
      <c r="D151" s="35" t="s">
        <v>290</v>
      </c>
      <c r="E151" s="36">
        <v>200000</v>
      </c>
      <c r="F151" s="36">
        <v>200000</v>
      </c>
      <c r="G151" s="37"/>
      <c r="H151" s="37"/>
      <c r="I151" s="37"/>
      <c r="J151" s="37">
        <v>105600.65</v>
      </c>
      <c r="K151" s="37">
        <v>50000</v>
      </c>
      <c r="L151" s="37">
        <f>J151+K151</f>
        <v>155600.65</v>
      </c>
      <c r="M151" s="37">
        <f t="shared" si="24"/>
        <v>44399.350000000006</v>
      </c>
      <c r="N151" s="38"/>
    </row>
    <row r="152" spans="1:14" s="58" customFormat="1" ht="18" x14ac:dyDescent="0.25">
      <c r="A152" s="61"/>
      <c r="B152" s="11" t="s">
        <v>291</v>
      </c>
      <c r="C152" s="12"/>
      <c r="D152" s="13" t="s">
        <v>292</v>
      </c>
      <c r="E152" s="14"/>
      <c r="F152" s="14"/>
      <c r="G152" s="15"/>
      <c r="H152" s="15"/>
      <c r="I152" s="15"/>
      <c r="J152" s="15"/>
      <c r="K152" s="15"/>
      <c r="L152" s="15"/>
      <c r="M152" s="15"/>
      <c r="N152" s="16"/>
    </row>
    <row r="153" spans="1:14" ht="54" x14ac:dyDescent="0.25">
      <c r="B153" s="33"/>
      <c r="C153" s="34" t="s">
        <v>293</v>
      </c>
      <c r="D153" s="35" t="s">
        <v>294</v>
      </c>
      <c r="E153" s="36"/>
      <c r="F153" s="37"/>
      <c r="G153" s="37"/>
      <c r="H153" s="37"/>
      <c r="I153" s="37"/>
      <c r="J153" s="37"/>
      <c r="K153" s="37"/>
      <c r="L153" s="37"/>
      <c r="M153" s="37"/>
      <c r="N153" s="38"/>
    </row>
    <row r="154" spans="1:14" x14ac:dyDescent="0.25">
      <c r="M154" s="62"/>
    </row>
    <row r="155" spans="1:14" x14ac:dyDescent="0.25">
      <c r="M155" s="62"/>
    </row>
    <row r="156" spans="1:14" x14ac:dyDescent="0.25">
      <c r="M156" s="62"/>
    </row>
  </sheetData>
  <mergeCells count="13">
    <mergeCell ref="F4:F6"/>
    <mergeCell ref="A4:A6"/>
    <mergeCell ref="B4:B6"/>
    <mergeCell ref="C4:C6"/>
    <mergeCell ref="D4:D6"/>
    <mergeCell ref="E4:E6"/>
    <mergeCell ref="M4:M6"/>
    <mergeCell ref="G4:G6"/>
    <mergeCell ref="H4:H6"/>
    <mergeCell ref="I4:I6"/>
    <mergeCell ref="J4:J6"/>
    <mergeCell ref="K4:K6"/>
    <mergeCell ref="L4:L6"/>
  </mergeCell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69"/>
  <sheetViews>
    <sheetView topLeftCell="D58" workbookViewId="0">
      <selection activeCell="O68" sqref="O68"/>
    </sheetView>
  </sheetViews>
  <sheetFormatPr defaultColWidth="14.42578125" defaultRowHeight="11.25" x14ac:dyDescent="0.25"/>
  <cols>
    <col min="1" max="1" width="14.42578125" style="182"/>
    <col min="2" max="2" width="14.42578125" style="162"/>
    <col min="3" max="3" width="14.42578125" style="183"/>
    <col min="4" max="7" width="14.42578125" style="184"/>
    <col min="8" max="8" width="14.42578125" style="183"/>
    <col min="9" max="14" width="14.42578125" style="162"/>
    <col min="15" max="15" width="14.42578125" style="183"/>
    <col min="16" max="16384" width="14.42578125" style="151"/>
  </cols>
  <sheetData>
    <row r="1" spans="1:15" ht="26.25" customHeight="1" x14ac:dyDescent="0.25">
      <c r="A1" s="221" t="s">
        <v>304</v>
      </c>
      <c r="B1" s="222"/>
      <c r="C1" s="222"/>
      <c r="D1" s="222"/>
      <c r="E1" s="222"/>
      <c r="F1" s="222"/>
      <c r="G1" s="222"/>
      <c r="H1" s="222"/>
      <c r="I1" s="222"/>
      <c r="J1" s="222"/>
      <c r="K1" s="222"/>
      <c r="L1" s="222"/>
      <c r="M1" s="223"/>
      <c r="N1" s="149" t="s">
        <v>305</v>
      </c>
      <c r="O1" s="150"/>
    </row>
    <row r="2" spans="1:15" s="156" customFormat="1" ht="38.25" customHeight="1" x14ac:dyDescent="0.25">
      <c r="A2" s="152"/>
      <c r="B2" s="153" t="s">
        <v>306</v>
      </c>
      <c r="C2" s="154" t="s">
        <v>307</v>
      </c>
      <c r="D2" s="154" t="s">
        <v>308</v>
      </c>
      <c r="E2" s="154" t="s">
        <v>309</v>
      </c>
      <c r="F2" s="154" t="s">
        <v>310</v>
      </c>
      <c r="G2" s="154" t="s">
        <v>311</v>
      </c>
      <c r="H2" s="155" t="s">
        <v>312</v>
      </c>
      <c r="I2" s="155" t="s">
        <v>313</v>
      </c>
      <c r="J2" s="155" t="s">
        <v>314</v>
      </c>
      <c r="K2" s="155" t="s">
        <v>315</v>
      </c>
      <c r="L2" s="155" t="s">
        <v>316</v>
      </c>
      <c r="M2" s="155" t="s">
        <v>317</v>
      </c>
      <c r="N2" s="155" t="s">
        <v>318</v>
      </c>
      <c r="O2" s="155" t="s">
        <v>319</v>
      </c>
    </row>
    <row r="3" spans="1:15" s="192" customFormat="1" ht="26.25" customHeight="1" x14ac:dyDescent="0.25">
      <c r="A3" s="188" t="s">
        <v>62</v>
      </c>
      <c r="B3" s="189">
        <f>B4</f>
        <v>175311.9</v>
      </c>
      <c r="C3" s="190">
        <v>722031.37</v>
      </c>
      <c r="D3" s="191">
        <f t="shared" ref="D3:I3" si="0">D4</f>
        <v>657551.18999999994</v>
      </c>
      <c r="E3" s="191">
        <f t="shared" si="0"/>
        <v>904485.34</v>
      </c>
      <c r="F3" s="191">
        <f t="shared" si="0"/>
        <v>807873.63</v>
      </c>
      <c r="G3" s="191">
        <f t="shared" si="0"/>
        <v>769318.2</v>
      </c>
      <c r="H3" s="191">
        <f t="shared" si="0"/>
        <v>758755.5</v>
      </c>
      <c r="I3" s="191">
        <f t="shared" si="0"/>
        <v>842958.53</v>
      </c>
      <c r="J3" s="191">
        <f>J4</f>
        <v>817477.29</v>
      </c>
      <c r="K3" s="191">
        <f t="shared" ref="K3:N3" si="1">K4</f>
        <v>1008325.71</v>
      </c>
      <c r="L3" s="191">
        <f>L4</f>
        <v>898438.41</v>
      </c>
      <c r="M3" s="191">
        <f>M4</f>
        <v>801818.96999999986</v>
      </c>
      <c r="N3" s="191">
        <f t="shared" si="1"/>
        <v>880000</v>
      </c>
      <c r="O3" s="191">
        <f t="shared" ref="O3:O34" si="2">SUM(B3:N3)</f>
        <v>10044346.040000001</v>
      </c>
    </row>
    <row r="4" spans="1:15" s="162" customFormat="1" ht="26.25" customHeight="1" x14ac:dyDescent="0.25">
      <c r="A4" s="157" t="s">
        <v>62</v>
      </c>
      <c r="B4" s="158">
        <v>175311.9</v>
      </c>
      <c r="C4" s="155">
        <v>722031.37</v>
      </c>
      <c r="D4" s="161">
        <v>657551.18999999994</v>
      </c>
      <c r="E4" s="161">
        <v>904485.34</v>
      </c>
      <c r="F4" s="161">
        <v>807873.63</v>
      </c>
      <c r="G4" s="161">
        <v>769318.2</v>
      </c>
      <c r="H4" s="161">
        <v>758755.5</v>
      </c>
      <c r="I4" s="161">
        <v>842958.53</v>
      </c>
      <c r="J4" s="161">
        <v>817477.29</v>
      </c>
      <c r="K4" s="161">
        <v>1008325.71</v>
      </c>
      <c r="L4" s="161">
        <v>898438.41</v>
      </c>
      <c r="M4" s="161">
        <v>801818.96999999986</v>
      </c>
      <c r="N4" s="161">
        <v>880000</v>
      </c>
      <c r="O4" s="159">
        <f t="shared" si="2"/>
        <v>10044346.040000001</v>
      </c>
    </row>
    <row r="5" spans="1:15" s="160" customFormat="1" ht="26.25" customHeight="1" x14ac:dyDescent="0.25">
      <c r="A5" s="157" t="s">
        <v>64</v>
      </c>
      <c r="B5" s="158">
        <f>B6+B7+B8</f>
        <v>225735.67999999999</v>
      </c>
      <c r="C5" s="163">
        <f>C6+C7+C8</f>
        <v>979540.76</v>
      </c>
      <c r="D5" s="159">
        <f>D6+D7+D8</f>
        <v>947992.69</v>
      </c>
      <c r="E5" s="159">
        <f t="shared" ref="E5:N5" si="3">E6+E7+E8</f>
        <v>1025003.13</v>
      </c>
      <c r="F5" s="159">
        <f t="shared" si="3"/>
        <v>1080915.3599999999</v>
      </c>
      <c r="G5" s="159">
        <f t="shared" si="3"/>
        <v>1054156.29</v>
      </c>
      <c r="H5" s="159">
        <f t="shared" si="3"/>
        <v>1035084.4500000001</v>
      </c>
      <c r="I5" s="159">
        <f t="shared" si="3"/>
        <v>1026379.83</v>
      </c>
      <c r="J5" s="159">
        <f t="shared" si="3"/>
        <v>982825.27</v>
      </c>
      <c r="K5" s="159">
        <f t="shared" si="3"/>
        <v>953204.75</v>
      </c>
      <c r="L5" s="159">
        <f t="shared" si="3"/>
        <v>916014.11</v>
      </c>
      <c r="M5" s="159">
        <f t="shared" si="3"/>
        <v>921024.35</v>
      </c>
      <c r="N5" s="159">
        <f t="shared" si="3"/>
        <v>1020000</v>
      </c>
      <c r="O5" s="159">
        <f t="shared" si="2"/>
        <v>12167876.669999998</v>
      </c>
    </row>
    <row r="6" spans="1:15" s="162" customFormat="1" ht="26.25" customHeight="1" x14ac:dyDescent="0.25">
      <c r="A6" s="164" t="s">
        <v>320</v>
      </c>
      <c r="B6" s="165">
        <v>0</v>
      </c>
      <c r="C6" s="166">
        <v>216715.28</v>
      </c>
      <c r="D6" s="166">
        <v>213857.74</v>
      </c>
      <c r="E6" s="166">
        <v>252153.15</v>
      </c>
      <c r="F6" s="166">
        <v>237942.13</v>
      </c>
      <c r="G6" s="155">
        <v>221619.15</v>
      </c>
      <c r="H6" s="167">
        <v>222175.54</v>
      </c>
      <c r="I6" s="161">
        <v>229202.13</v>
      </c>
      <c r="J6" s="161">
        <v>221343.57</v>
      </c>
      <c r="K6" s="161">
        <v>212790.98</v>
      </c>
      <c r="L6" s="161">
        <v>208200.64</v>
      </c>
      <c r="M6" s="161">
        <v>213312.39</v>
      </c>
      <c r="N6" s="161">
        <v>220000</v>
      </c>
      <c r="O6" s="159">
        <f t="shared" si="2"/>
        <v>2669312.7000000002</v>
      </c>
    </row>
    <row r="7" spans="1:15" s="162" customFormat="1" ht="26.25" customHeight="1" x14ac:dyDescent="0.25">
      <c r="A7" s="164" t="s">
        <v>70</v>
      </c>
      <c r="B7" s="165">
        <v>225735.67999999999</v>
      </c>
      <c r="C7" s="166">
        <v>762825.48</v>
      </c>
      <c r="D7" s="166">
        <v>734134.95</v>
      </c>
      <c r="E7" s="166">
        <v>772849.98</v>
      </c>
      <c r="F7" s="161">
        <v>842973.23</v>
      </c>
      <c r="G7" s="161">
        <v>832537.14</v>
      </c>
      <c r="H7" s="167">
        <v>812908.91</v>
      </c>
      <c r="I7" s="161">
        <v>797177.7</v>
      </c>
      <c r="J7" s="161">
        <v>761481.7</v>
      </c>
      <c r="K7" s="161">
        <v>740413.77</v>
      </c>
      <c r="L7" s="161">
        <v>707813.47</v>
      </c>
      <c r="M7" s="161">
        <v>707711.96</v>
      </c>
      <c r="N7" s="161">
        <v>800000</v>
      </c>
      <c r="O7" s="159">
        <f t="shared" si="2"/>
        <v>9498563.9700000007</v>
      </c>
    </row>
    <row r="8" spans="1:15" ht="26.25" customHeight="1" x14ac:dyDescent="0.25">
      <c r="A8" s="164" t="s">
        <v>321</v>
      </c>
      <c r="B8" s="165">
        <v>0</v>
      </c>
      <c r="C8" s="155">
        <v>0</v>
      </c>
      <c r="D8" s="161">
        <v>0</v>
      </c>
      <c r="E8" s="161">
        <v>0</v>
      </c>
      <c r="F8" s="161">
        <v>0</v>
      </c>
      <c r="G8" s="161">
        <v>0</v>
      </c>
      <c r="H8" s="161">
        <v>0</v>
      </c>
      <c r="I8" s="161">
        <v>0</v>
      </c>
      <c r="J8" s="161">
        <v>0</v>
      </c>
      <c r="K8" s="161">
        <v>0</v>
      </c>
      <c r="L8" s="161">
        <v>0</v>
      </c>
      <c r="M8" s="161">
        <v>0</v>
      </c>
      <c r="N8" s="161">
        <v>0</v>
      </c>
      <c r="O8" s="159">
        <f t="shared" si="2"/>
        <v>0</v>
      </c>
    </row>
    <row r="9" spans="1:15" s="160" customFormat="1" ht="26.25" customHeight="1" x14ac:dyDescent="0.25">
      <c r="A9" s="157" t="s">
        <v>322</v>
      </c>
      <c r="B9" s="158">
        <f>B10+B11</f>
        <v>192432.01</v>
      </c>
      <c r="C9" s="163">
        <f t="shared" ref="C9:N9" si="4">C10+C11</f>
        <v>406249.84</v>
      </c>
      <c r="D9" s="159">
        <f t="shared" si="4"/>
        <v>384309.24</v>
      </c>
      <c r="E9" s="159">
        <f>E10+E11</f>
        <v>402480.57</v>
      </c>
      <c r="F9" s="159">
        <f t="shared" si="4"/>
        <v>436847.83999999997</v>
      </c>
      <c r="G9" s="155">
        <f t="shared" si="4"/>
        <v>441529.5</v>
      </c>
      <c r="H9" s="155">
        <f t="shared" si="4"/>
        <v>407773.27</v>
      </c>
      <c r="I9" s="159">
        <f t="shared" si="4"/>
        <v>411969.14</v>
      </c>
      <c r="J9" s="159">
        <f t="shared" si="4"/>
        <v>371587.79000000004</v>
      </c>
      <c r="K9" s="159">
        <f t="shared" si="4"/>
        <v>358192.57</v>
      </c>
      <c r="L9" s="159">
        <f t="shared" si="4"/>
        <v>389691.72</v>
      </c>
      <c r="M9" s="159">
        <f t="shared" si="4"/>
        <v>390773.8</v>
      </c>
      <c r="N9" s="159">
        <f t="shared" si="4"/>
        <v>430000</v>
      </c>
      <c r="O9" s="159">
        <f t="shared" si="2"/>
        <v>5023837.29</v>
      </c>
    </row>
    <row r="10" spans="1:15" s="162" customFormat="1" ht="26.25" customHeight="1" x14ac:dyDescent="0.25">
      <c r="A10" s="164" t="s">
        <v>323</v>
      </c>
      <c r="B10" s="165">
        <v>126403.47</v>
      </c>
      <c r="C10" s="166">
        <v>220560.64000000001</v>
      </c>
      <c r="D10" s="166">
        <v>222311.07</v>
      </c>
      <c r="E10" s="166">
        <v>214245</v>
      </c>
      <c r="F10" s="161">
        <v>249733.36</v>
      </c>
      <c r="G10" s="167">
        <v>238286.48</v>
      </c>
      <c r="H10" s="167">
        <v>234242.01</v>
      </c>
      <c r="I10" s="167">
        <v>247155</v>
      </c>
      <c r="J10" s="167">
        <v>204733.2</v>
      </c>
      <c r="K10" s="167">
        <v>211318.54</v>
      </c>
      <c r="L10" s="167">
        <v>227764.44</v>
      </c>
      <c r="M10" s="167">
        <v>207000</v>
      </c>
      <c r="N10" s="167">
        <v>240000</v>
      </c>
      <c r="O10" s="159">
        <f t="shared" si="2"/>
        <v>2843753.21</v>
      </c>
    </row>
    <row r="11" spans="1:15" ht="26.25" customHeight="1" x14ac:dyDescent="0.25">
      <c r="A11" s="164" t="s">
        <v>70</v>
      </c>
      <c r="B11" s="165">
        <v>66028.539999999994</v>
      </c>
      <c r="C11" s="166">
        <v>185689.2</v>
      </c>
      <c r="D11" s="159">
        <v>161998.17000000001</v>
      </c>
      <c r="E11" s="159">
        <v>188235.57</v>
      </c>
      <c r="F11" s="161">
        <v>187114.48</v>
      </c>
      <c r="G11" s="167">
        <v>203243.02</v>
      </c>
      <c r="H11" s="167">
        <v>173531.26</v>
      </c>
      <c r="I11" s="167">
        <v>164814.14000000001</v>
      </c>
      <c r="J11" s="167">
        <v>166854.59</v>
      </c>
      <c r="K11" s="167">
        <v>146874.03</v>
      </c>
      <c r="L11" s="167">
        <v>161927.28</v>
      </c>
      <c r="M11" s="167">
        <v>183773.8</v>
      </c>
      <c r="N11" s="167">
        <v>190000</v>
      </c>
      <c r="O11" s="159">
        <f t="shared" si="2"/>
        <v>2180084.08</v>
      </c>
    </row>
    <row r="12" spans="1:15" s="168" customFormat="1" ht="26.25" customHeight="1" x14ac:dyDescent="0.25">
      <c r="A12" s="157" t="s">
        <v>112</v>
      </c>
      <c r="B12" s="158">
        <f>B13+B14+B15+B16</f>
        <v>90426.28</v>
      </c>
      <c r="C12" s="163">
        <f>C13+C14+C15+C16</f>
        <v>488041.33999999997</v>
      </c>
      <c r="D12" s="163">
        <f t="shared" ref="D12:G12" si="5">D13+D14+D15+D16</f>
        <v>444478.79999999993</v>
      </c>
      <c r="E12" s="163">
        <f t="shared" si="5"/>
        <v>487989.67000000004</v>
      </c>
      <c r="F12" s="163">
        <f t="shared" si="5"/>
        <v>501985.57999999996</v>
      </c>
      <c r="G12" s="163">
        <f t="shared" si="5"/>
        <v>467942.89999999997</v>
      </c>
      <c r="H12" s="155">
        <f>H13+H14+H15+H16</f>
        <v>457103.85</v>
      </c>
      <c r="I12" s="159">
        <f t="shared" ref="I12:N12" si="6">I13+I14+I15+I16</f>
        <v>469097.33</v>
      </c>
      <c r="J12" s="159">
        <f t="shared" si="6"/>
        <v>443494.74</v>
      </c>
      <c r="K12" s="159">
        <f t="shared" si="6"/>
        <v>430569.18</v>
      </c>
      <c r="L12" s="159">
        <f t="shared" si="6"/>
        <v>419140.93</v>
      </c>
      <c r="M12" s="159">
        <f t="shared" si="6"/>
        <v>399041.61</v>
      </c>
      <c r="N12" s="159">
        <f t="shared" si="6"/>
        <v>498909.73416666663</v>
      </c>
      <c r="O12" s="159">
        <f t="shared" si="2"/>
        <v>5598221.9441666668</v>
      </c>
    </row>
    <row r="13" spans="1:15" ht="26.25" customHeight="1" x14ac:dyDescent="0.25">
      <c r="A13" s="164" t="s">
        <v>114</v>
      </c>
      <c r="B13" s="165">
        <v>14879</v>
      </c>
      <c r="C13" s="166">
        <v>219809</v>
      </c>
      <c r="D13" s="161">
        <v>197312</v>
      </c>
      <c r="E13" s="161">
        <v>217704</v>
      </c>
      <c r="F13" s="161">
        <v>221363</v>
      </c>
      <c r="G13" s="161">
        <v>200302</v>
      </c>
      <c r="H13" s="167">
        <v>197126</v>
      </c>
      <c r="I13" s="161">
        <v>204231</v>
      </c>
      <c r="J13" s="161">
        <v>190952</v>
      </c>
      <c r="K13" s="161">
        <v>187565</v>
      </c>
      <c r="L13" s="161">
        <v>187003</v>
      </c>
      <c r="M13" s="161">
        <v>177362</v>
      </c>
      <c r="N13" s="161">
        <v>220000</v>
      </c>
      <c r="O13" s="159">
        <f t="shared" si="2"/>
        <v>2435608</v>
      </c>
    </row>
    <row r="14" spans="1:15" ht="26.25" customHeight="1" x14ac:dyDescent="0.25">
      <c r="A14" s="164" t="s">
        <v>116</v>
      </c>
      <c r="B14" s="165">
        <v>75178.28</v>
      </c>
      <c r="C14" s="166">
        <v>168443.75</v>
      </c>
      <c r="D14" s="161">
        <v>150501.6</v>
      </c>
      <c r="E14" s="161">
        <v>170808.15</v>
      </c>
      <c r="F14" s="161">
        <v>183135.21</v>
      </c>
      <c r="G14" s="161">
        <v>179543.75</v>
      </c>
      <c r="H14" s="169">
        <v>167515.04999999999</v>
      </c>
      <c r="I14" s="161">
        <v>169866.87</v>
      </c>
      <c r="J14" s="161">
        <v>154255.81</v>
      </c>
      <c r="K14" s="161">
        <v>146027.38</v>
      </c>
      <c r="L14" s="161">
        <v>137928.24</v>
      </c>
      <c r="M14" s="161">
        <v>130000</v>
      </c>
      <c r="N14" s="161">
        <v>180000</v>
      </c>
      <c r="O14" s="159">
        <f t="shared" si="2"/>
        <v>2013204.09</v>
      </c>
    </row>
    <row r="15" spans="1:15" ht="26.25" customHeight="1" x14ac:dyDescent="0.25">
      <c r="A15" s="164" t="s">
        <v>118</v>
      </c>
      <c r="B15" s="165">
        <v>0</v>
      </c>
      <c r="C15" s="166">
        <v>33813.589999999997</v>
      </c>
      <c r="D15" s="166">
        <v>34169.599999999999</v>
      </c>
      <c r="E15" s="166">
        <v>39907.120000000003</v>
      </c>
      <c r="F15" s="166">
        <v>38479.97</v>
      </c>
      <c r="G15" s="161">
        <v>34500.35</v>
      </c>
      <c r="H15" s="167">
        <v>35907</v>
      </c>
      <c r="I15" s="167">
        <v>34441.660000000003</v>
      </c>
      <c r="J15" s="167">
        <v>33106.33</v>
      </c>
      <c r="K15" s="167">
        <v>30060</v>
      </c>
      <c r="L15" s="170">
        <v>28725.49</v>
      </c>
      <c r="M15" s="170">
        <v>24679.61</v>
      </c>
      <c r="N15" s="170">
        <v>31909.734166666662</v>
      </c>
      <c r="O15" s="159">
        <f t="shared" si="2"/>
        <v>399700.4541666666</v>
      </c>
    </row>
    <row r="16" spans="1:15" ht="26.25" customHeight="1" x14ac:dyDescent="0.25">
      <c r="A16" s="164" t="s">
        <v>122</v>
      </c>
      <c r="B16" s="165">
        <v>369</v>
      </c>
      <c r="C16" s="166">
        <v>65975</v>
      </c>
      <c r="D16" s="161">
        <v>62495.6</v>
      </c>
      <c r="E16" s="161">
        <v>59570.400000000001</v>
      </c>
      <c r="F16" s="161">
        <v>59007.4</v>
      </c>
      <c r="G16" s="161">
        <v>53596.800000000003</v>
      </c>
      <c r="H16" s="167">
        <v>56555.8</v>
      </c>
      <c r="I16" s="161">
        <v>60557.8</v>
      </c>
      <c r="J16" s="161">
        <v>65180.6</v>
      </c>
      <c r="K16" s="161">
        <v>66916.800000000003</v>
      </c>
      <c r="L16" s="161">
        <v>65484.2</v>
      </c>
      <c r="M16" s="161">
        <v>67000</v>
      </c>
      <c r="N16" s="161">
        <v>67000</v>
      </c>
      <c r="O16" s="159">
        <f t="shared" si="2"/>
        <v>749709.39999999991</v>
      </c>
    </row>
    <row r="17" spans="1:15" s="168" customFormat="1" ht="26.25" customHeight="1" x14ac:dyDescent="0.25">
      <c r="A17" s="157" t="s">
        <v>131</v>
      </c>
      <c r="B17" s="158">
        <f>B18+B19+B20+B21</f>
        <v>38065.339999999997</v>
      </c>
      <c r="C17" s="163">
        <f>C18+C19+C20+C21</f>
        <v>304980.28000000003</v>
      </c>
      <c r="D17" s="163">
        <f t="shared" ref="D17:G17" si="7">D18+D19+D20+D21</f>
        <v>296211.10000000003</v>
      </c>
      <c r="E17" s="163">
        <f t="shared" si="7"/>
        <v>344315.8</v>
      </c>
      <c r="F17" s="163">
        <f t="shared" si="7"/>
        <v>344323.73</v>
      </c>
      <c r="G17" s="163">
        <f t="shared" si="7"/>
        <v>311723.59999999998</v>
      </c>
      <c r="H17" s="155">
        <f>H18+H19+H20+H21</f>
        <v>319980.31</v>
      </c>
      <c r="I17" s="159">
        <f t="shared" ref="I17:N17" si="8">I18+I19+I20+I21</f>
        <v>333654.88</v>
      </c>
      <c r="J17" s="159">
        <f t="shared" si="8"/>
        <v>327360.45999999996</v>
      </c>
      <c r="K17" s="159">
        <f t="shared" si="8"/>
        <v>329679.07</v>
      </c>
      <c r="L17" s="159">
        <f t="shared" si="8"/>
        <v>327615.82</v>
      </c>
      <c r="M17" s="159">
        <f t="shared" si="8"/>
        <v>333207.08</v>
      </c>
      <c r="N17" s="159">
        <f t="shared" si="8"/>
        <v>340153.68</v>
      </c>
      <c r="O17" s="159">
        <f t="shared" si="2"/>
        <v>3951271.15</v>
      </c>
    </row>
    <row r="18" spans="1:15" s="173" customFormat="1" ht="26.25" customHeight="1" x14ac:dyDescent="0.25">
      <c r="A18" s="164" t="s">
        <v>324</v>
      </c>
      <c r="B18" s="165">
        <v>38055.019999999997</v>
      </c>
      <c r="C18" s="171">
        <v>30147.279999999999</v>
      </c>
      <c r="D18" s="161">
        <v>32585.64</v>
      </c>
      <c r="E18" s="161">
        <v>79617.740000000005</v>
      </c>
      <c r="F18" s="161">
        <v>83023.38</v>
      </c>
      <c r="G18" s="171">
        <v>50886.32</v>
      </c>
      <c r="H18" s="167">
        <v>60239.99</v>
      </c>
      <c r="I18" s="171">
        <v>72638.990000000005</v>
      </c>
      <c r="J18" s="171">
        <v>68465.63</v>
      </c>
      <c r="K18" s="171">
        <v>70150.94</v>
      </c>
      <c r="L18" s="172">
        <v>66857.929999999993</v>
      </c>
      <c r="M18" s="172">
        <v>74166.66</v>
      </c>
      <c r="N18" s="172">
        <v>74166.66</v>
      </c>
      <c r="O18" s="159">
        <f t="shared" si="2"/>
        <v>801002.17999999993</v>
      </c>
    </row>
    <row r="19" spans="1:15" ht="26.25" customHeight="1" x14ac:dyDescent="0.25">
      <c r="A19" s="164" t="s">
        <v>135</v>
      </c>
      <c r="B19" s="165">
        <v>10.32</v>
      </c>
      <c r="C19" s="163">
        <v>229833</v>
      </c>
      <c r="D19" s="161">
        <v>229833</v>
      </c>
      <c r="E19" s="161">
        <v>229833</v>
      </c>
      <c r="F19" s="161">
        <v>230008.72</v>
      </c>
      <c r="G19" s="161">
        <v>230987.02</v>
      </c>
      <c r="H19" s="167">
        <v>230987.02</v>
      </c>
      <c r="I19" s="161">
        <v>230987.02</v>
      </c>
      <c r="J19" s="161">
        <v>230525.05</v>
      </c>
      <c r="K19" s="161">
        <v>230525.05</v>
      </c>
      <c r="L19" s="161">
        <v>230525.05</v>
      </c>
      <c r="M19" s="161">
        <v>230063.08</v>
      </c>
      <c r="N19" s="161">
        <v>230987.02</v>
      </c>
      <c r="O19" s="159">
        <f t="shared" si="2"/>
        <v>2765104.35</v>
      </c>
    </row>
    <row r="20" spans="1:15" s="162" customFormat="1" ht="26.25" customHeight="1" x14ac:dyDescent="0.25">
      <c r="A20" s="164" t="s">
        <v>141</v>
      </c>
      <c r="B20" s="165">
        <v>0</v>
      </c>
      <c r="C20" s="155">
        <v>20000</v>
      </c>
      <c r="D20" s="161">
        <v>10000</v>
      </c>
      <c r="E20" s="161">
        <v>10000</v>
      </c>
      <c r="F20" s="161">
        <v>10000</v>
      </c>
      <c r="G20" s="161">
        <v>10000</v>
      </c>
      <c r="H20" s="167">
        <v>10000</v>
      </c>
      <c r="I20" s="161">
        <v>10000</v>
      </c>
      <c r="J20" s="161">
        <v>10000</v>
      </c>
      <c r="K20" s="161">
        <v>10000</v>
      </c>
      <c r="L20" s="161">
        <v>10000</v>
      </c>
      <c r="M20" s="161">
        <v>10000</v>
      </c>
      <c r="N20" s="161">
        <v>10000</v>
      </c>
      <c r="O20" s="159">
        <f t="shared" si="2"/>
        <v>130000</v>
      </c>
    </row>
    <row r="21" spans="1:15" ht="26.25" customHeight="1" x14ac:dyDescent="0.25">
      <c r="A21" s="164" t="s">
        <v>325</v>
      </c>
      <c r="B21" s="165">
        <v>0</v>
      </c>
      <c r="C21" s="155">
        <v>25000</v>
      </c>
      <c r="D21" s="161">
        <v>23792.46</v>
      </c>
      <c r="E21" s="161">
        <v>24865.06</v>
      </c>
      <c r="F21" s="161">
        <v>21291.63</v>
      </c>
      <c r="G21" s="161">
        <v>19850.259999999998</v>
      </c>
      <c r="H21" s="167">
        <v>18753.3</v>
      </c>
      <c r="I21" s="161">
        <v>20028.87</v>
      </c>
      <c r="J21" s="161">
        <v>18369.78</v>
      </c>
      <c r="K21" s="161">
        <v>19003.080000000002</v>
      </c>
      <c r="L21" s="161">
        <v>20232.84</v>
      </c>
      <c r="M21" s="161">
        <v>18977.34</v>
      </c>
      <c r="N21" s="161">
        <v>25000</v>
      </c>
      <c r="O21" s="159">
        <f t="shared" si="2"/>
        <v>255164.62</v>
      </c>
    </row>
    <row r="22" spans="1:15" s="160" customFormat="1" ht="26.25" customHeight="1" x14ac:dyDescent="0.25">
      <c r="A22" s="157" t="s">
        <v>326</v>
      </c>
      <c r="B22" s="158">
        <f>B23+B24+B25+B26+B27+B28+B29</f>
        <v>44506.68</v>
      </c>
      <c r="C22" s="155">
        <f>C23+C24+C25+C26+C27+C28+C29</f>
        <v>1346576.56</v>
      </c>
      <c r="D22" s="155">
        <f t="shared" ref="D22:G22" si="9">D23+D24+D25+D26+D27+D28+D29</f>
        <v>1288107.95</v>
      </c>
      <c r="E22" s="155">
        <f t="shared" si="9"/>
        <v>1319161.6200000001</v>
      </c>
      <c r="F22" s="155">
        <f>F23+F24+F25+F26+F27+F28+F29</f>
        <v>1377789.9500000002</v>
      </c>
      <c r="G22" s="155">
        <f t="shared" si="9"/>
        <v>1342302.6199999999</v>
      </c>
      <c r="H22" s="155">
        <f>H23+H24+H25+H26+H27+H28+H29</f>
        <v>1365816.13</v>
      </c>
      <c r="I22" s="159">
        <f t="shared" ref="I22:N22" si="10">I23+I24+I25+I26+I27+I28+I29</f>
        <v>1360554.01</v>
      </c>
      <c r="J22" s="159">
        <f t="shared" si="10"/>
        <v>1390764.2</v>
      </c>
      <c r="K22" s="159">
        <f t="shared" si="10"/>
        <v>1449051.72</v>
      </c>
      <c r="L22" s="159">
        <f t="shared" si="10"/>
        <v>1424384.99</v>
      </c>
      <c r="M22" s="159">
        <f t="shared" si="10"/>
        <v>1357981.67</v>
      </c>
      <c r="N22" s="159">
        <f t="shared" si="10"/>
        <v>1436018</v>
      </c>
      <c r="O22" s="159">
        <f t="shared" si="2"/>
        <v>16503016.1</v>
      </c>
    </row>
    <row r="23" spans="1:15" ht="26.25" customHeight="1" x14ac:dyDescent="0.25">
      <c r="A23" s="164" t="s">
        <v>327</v>
      </c>
      <c r="B23" s="165">
        <v>0</v>
      </c>
      <c r="C23" s="167">
        <v>238774</v>
      </c>
      <c r="D23" s="167">
        <v>238774</v>
      </c>
      <c r="E23" s="167">
        <v>238774</v>
      </c>
      <c r="F23" s="161">
        <v>238774</v>
      </c>
      <c r="G23" s="167">
        <v>238774</v>
      </c>
      <c r="H23" s="167">
        <v>238774</v>
      </c>
      <c r="I23" s="167">
        <v>238774</v>
      </c>
      <c r="J23" s="167">
        <v>238774</v>
      </c>
      <c r="K23" s="167">
        <v>238774</v>
      </c>
      <c r="L23" s="167">
        <v>238774</v>
      </c>
      <c r="M23" s="167">
        <v>238774</v>
      </c>
      <c r="N23" s="167">
        <v>238774</v>
      </c>
      <c r="O23" s="159">
        <f t="shared" si="2"/>
        <v>2865288</v>
      </c>
    </row>
    <row r="24" spans="1:15" ht="26.25" customHeight="1" x14ac:dyDescent="0.25">
      <c r="A24" s="164" t="s">
        <v>328</v>
      </c>
      <c r="B24" s="165">
        <v>0</v>
      </c>
      <c r="C24" s="163">
        <v>5842</v>
      </c>
      <c r="D24" s="163">
        <v>5842</v>
      </c>
      <c r="E24" s="163">
        <v>5842</v>
      </c>
      <c r="F24" s="161">
        <v>5842</v>
      </c>
      <c r="G24" s="163">
        <v>5842</v>
      </c>
      <c r="H24" s="167">
        <v>5842</v>
      </c>
      <c r="I24" s="163">
        <v>5842</v>
      </c>
      <c r="J24" s="163">
        <v>5842</v>
      </c>
      <c r="K24" s="163">
        <v>5842</v>
      </c>
      <c r="L24" s="163">
        <v>5842</v>
      </c>
      <c r="M24" s="163">
        <v>5842</v>
      </c>
      <c r="N24" s="163">
        <v>5842</v>
      </c>
      <c r="O24" s="159">
        <f t="shared" si="2"/>
        <v>70104</v>
      </c>
    </row>
    <row r="25" spans="1:15" ht="26.25" customHeight="1" x14ac:dyDescent="0.25">
      <c r="A25" s="164" t="s">
        <v>329</v>
      </c>
      <c r="B25" s="165">
        <v>0</v>
      </c>
      <c r="C25" s="163">
        <v>12582</v>
      </c>
      <c r="D25" s="161">
        <v>12582</v>
      </c>
      <c r="E25" s="161">
        <v>12582</v>
      </c>
      <c r="F25" s="161">
        <v>11580.9</v>
      </c>
      <c r="G25" s="161">
        <v>10578.8</v>
      </c>
      <c r="H25" s="167">
        <v>10578.8</v>
      </c>
      <c r="I25" s="167">
        <v>10578.8</v>
      </c>
      <c r="J25" s="167">
        <v>10578.8</v>
      </c>
      <c r="K25" s="167">
        <v>10578.8</v>
      </c>
      <c r="L25" s="161">
        <v>10578.8</v>
      </c>
      <c r="M25" s="161">
        <v>12582</v>
      </c>
      <c r="N25" s="161">
        <v>12582</v>
      </c>
      <c r="O25" s="159">
        <f t="shared" si="2"/>
        <v>137963.70000000001</v>
      </c>
    </row>
    <row r="26" spans="1:15" ht="26.25" customHeight="1" x14ac:dyDescent="0.25">
      <c r="A26" s="164" t="s">
        <v>330</v>
      </c>
      <c r="B26" s="165">
        <v>0</v>
      </c>
      <c r="C26" s="163">
        <v>55190</v>
      </c>
      <c r="D26" s="161">
        <v>55190</v>
      </c>
      <c r="E26" s="161">
        <v>55190</v>
      </c>
      <c r="F26" s="161">
        <v>55190</v>
      </c>
      <c r="G26" s="163">
        <v>55190</v>
      </c>
      <c r="H26" s="167">
        <v>55190</v>
      </c>
      <c r="I26" s="163">
        <v>55190</v>
      </c>
      <c r="J26" s="163">
        <v>55190</v>
      </c>
      <c r="K26" s="163">
        <v>55190</v>
      </c>
      <c r="L26" s="163">
        <v>55190</v>
      </c>
      <c r="M26" s="163">
        <v>55190</v>
      </c>
      <c r="N26" s="163">
        <v>55190</v>
      </c>
      <c r="O26" s="159">
        <f t="shared" si="2"/>
        <v>662280</v>
      </c>
    </row>
    <row r="27" spans="1:15" ht="26.25" customHeight="1" x14ac:dyDescent="0.25">
      <c r="A27" s="164" t="s">
        <v>331</v>
      </c>
      <c r="B27" s="165">
        <v>0</v>
      </c>
      <c r="C27" s="163">
        <v>19350</v>
      </c>
      <c r="D27" s="163">
        <v>19350</v>
      </c>
      <c r="E27" s="163">
        <v>19350</v>
      </c>
      <c r="F27" s="161">
        <v>19350</v>
      </c>
      <c r="G27" s="161">
        <v>19350</v>
      </c>
      <c r="H27" s="167">
        <v>19350</v>
      </c>
      <c r="I27" s="161">
        <v>19350</v>
      </c>
      <c r="J27" s="161">
        <v>19350</v>
      </c>
      <c r="K27" s="161">
        <v>19350</v>
      </c>
      <c r="L27" s="161">
        <v>19350</v>
      </c>
      <c r="M27" s="161">
        <v>19350</v>
      </c>
      <c r="N27" s="161">
        <v>19350</v>
      </c>
      <c r="O27" s="159">
        <f t="shared" si="2"/>
        <v>232200</v>
      </c>
    </row>
    <row r="28" spans="1:15" s="162" customFormat="1" ht="26.25" customHeight="1" x14ac:dyDescent="0.25">
      <c r="A28" s="164" t="s">
        <v>332</v>
      </c>
      <c r="B28" s="165">
        <v>44506.68</v>
      </c>
      <c r="C28" s="166">
        <v>969838.56</v>
      </c>
      <c r="D28" s="161">
        <v>911369.95</v>
      </c>
      <c r="E28" s="161">
        <v>944688.62</v>
      </c>
      <c r="F28" s="161">
        <v>1000913.05</v>
      </c>
      <c r="G28" s="161">
        <v>968527.82</v>
      </c>
      <c r="H28" s="167">
        <v>990361.33</v>
      </c>
      <c r="I28" s="161">
        <v>986389.21</v>
      </c>
      <c r="J28" s="161">
        <v>1014859.4</v>
      </c>
      <c r="K28" s="161">
        <v>1073326.92</v>
      </c>
      <c r="L28" s="161">
        <v>1050415.19</v>
      </c>
      <c r="M28" s="161">
        <v>979983.67</v>
      </c>
      <c r="N28" s="161">
        <v>1060000</v>
      </c>
      <c r="O28" s="159">
        <f t="shared" si="2"/>
        <v>11995180.4</v>
      </c>
    </row>
    <row r="29" spans="1:15" s="162" customFormat="1" ht="26.25" customHeight="1" x14ac:dyDescent="0.25">
      <c r="A29" s="164" t="s">
        <v>333</v>
      </c>
      <c r="B29" s="165">
        <v>0</v>
      </c>
      <c r="C29" s="155">
        <v>45000</v>
      </c>
      <c r="D29" s="161">
        <v>45000</v>
      </c>
      <c r="E29" s="161">
        <v>42735</v>
      </c>
      <c r="F29" s="161">
        <v>46140</v>
      </c>
      <c r="G29" s="161">
        <v>44040</v>
      </c>
      <c r="H29" s="167">
        <v>45720</v>
      </c>
      <c r="I29" s="161">
        <v>44430</v>
      </c>
      <c r="J29" s="161">
        <v>46170</v>
      </c>
      <c r="K29" s="161">
        <v>45990</v>
      </c>
      <c r="L29" s="161">
        <v>44235</v>
      </c>
      <c r="M29" s="161">
        <v>46260</v>
      </c>
      <c r="N29" s="161">
        <v>44280</v>
      </c>
      <c r="O29" s="159">
        <f t="shared" si="2"/>
        <v>540000</v>
      </c>
    </row>
    <row r="30" spans="1:15" s="160" customFormat="1" ht="26.25" customHeight="1" x14ac:dyDescent="0.25">
      <c r="A30" s="157" t="s">
        <v>183</v>
      </c>
      <c r="B30" s="158">
        <f>B31+B32</f>
        <v>7841</v>
      </c>
      <c r="C30" s="155">
        <f>C31+C32</f>
        <v>144222.59999999998</v>
      </c>
      <c r="D30" s="155">
        <f t="shared" ref="D30:G30" si="11">D31+D32</f>
        <v>121680.76000000001</v>
      </c>
      <c r="E30" s="155">
        <f t="shared" si="11"/>
        <v>143915.54999999999</v>
      </c>
      <c r="F30" s="155">
        <f t="shared" si="11"/>
        <v>173967.53</v>
      </c>
      <c r="G30" s="155">
        <f t="shared" si="11"/>
        <v>165088.81</v>
      </c>
      <c r="H30" s="155">
        <f>H31+H32</f>
        <v>146497.49</v>
      </c>
      <c r="I30" s="159">
        <f t="shared" ref="I30:J30" si="12">I31+I32</f>
        <v>153951.53</v>
      </c>
      <c r="J30" s="159">
        <f t="shared" si="12"/>
        <v>156908.99</v>
      </c>
      <c r="K30" s="159">
        <f>K31+K32</f>
        <v>136134.58000000002</v>
      </c>
      <c r="L30" s="159">
        <f>L31+L32</f>
        <v>138596.66999999998</v>
      </c>
      <c r="M30" s="159">
        <f>M31+M32</f>
        <v>140004.85999999999</v>
      </c>
      <c r="N30" s="159">
        <f>N31+N32</f>
        <v>154000</v>
      </c>
      <c r="O30" s="159">
        <f t="shared" si="2"/>
        <v>1782810.37</v>
      </c>
    </row>
    <row r="31" spans="1:15" s="162" customFormat="1" ht="26.25" customHeight="1" x14ac:dyDescent="0.25">
      <c r="A31" s="164" t="s">
        <v>185</v>
      </c>
      <c r="B31" s="165"/>
      <c r="C31" s="166">
        <v>73187.399999999994</v>
      </c>
      <c r="D31" s="161">
        <v>74303.460000000006</v>
      </c>
      <c r="E31" s="161">
        <v>74594.850000000006</v>
      </c>
      <c r="F31" s="161">
        <v>75157.83</v>
      </c>
      <c r="G31" s="161">
        <v>76189.960000000006</v>
      </c>
      <c r="H31" s="167">
        <v>76283.789999999994</v>
      </c>
      <c r="I31" s="161">
        <v>77034.429999999993</v>
      </c>
      <c r="J31" s="161">
        <v>77222.09</v>
      </c>
      <c r="K31" s="161">
        <v>77503.58</v>
      </c>
      <c r="L31" s="161">
        <v>78723.37</v>
      </c>
      <c r="M31" s="161">
        <v>79004.86</v>
      </c>
      <c r="N31" s="161">
        <v>79000</v>
      </c>
      <c r="O31" s="159">
        <f t="shared" si="2"/>
        <v>918205.61999999988</v>
      </c>
    </row>
    <row r="32" spans="1:15" s="162" customFormat="1" ht="26.25" customHeight="1" x14ac:dyDescent="0.25">
      <c r="A32" s="164" t="s">
        <v>334</v>
      </c>
      <c r="B32" s="165">
        <v>7841</v>
      </c>
      <c r="C32" s="166">
        <v>71035.199999999997</v>
      </c>
      <c r="D32" s="161">
        <v>47377.3</v>
      </c>
      <c r="E32" s="161">
        <v>69320.7</v>
      </c>
      <c r="F32" s="161">
        <v>98809.7</v>
      </c>
      <c r="G32" s="161">
        <v>88898.85</v>
      </c>
      <c r="H32" s="167">
        <v>70213.7</v>
      </c>
      <c r="I32" s="161">
        <v>76917.100000000006</v>
      </c>
      <c r="J32" s="161">
        <v>79686.899999999994</v>
      </c>
      <c r="K32" s="161">
        <v>58631</v>
      </c>
      <c r="L32" s="161">
        <v>59873.3</v>
      </c>
      <c r="M32" s="161">
        <v>61000</v>
      </c>
      <c r="N32" s="161">
        <v>75000</v>
      </c>
      <c r="O32" s="159">
        <f t="shared" si="2"/>
        <v>864604.75000000012</v>
      </c>
    </row>
    <row r="33" spans="1:15" s="168" customFormat="1" ht="32.25" customHeight="1" x14ac:dyDescent="0.25">
      <c r="A33" s="157" t="s">
        <v>195</v>
      </c>
      <c r="B33" s="158">
        <f>B34</f>
        <v>0</v>
      </c>
      <c r="C33" s="166">
        <v>106166.66</v>
      </c>
      <c r="D33" s="159">
        <f>D34</f>
        <v>106166.65</v>
      </c>
      <c r="E33" s="159">
        <f t="shared" ref="E33:G33" si="13">E34</f>
        <v>105954.32</v>
      </c>
      <c r="F33" s="159">
        <f t="shared" si="13"/>
        <v>106166.65</v>
      </c>
      <c r="G33" s="159">
        <f t="shared" si="13"/>
        <v>105954.32</v>
      </c>
      <c r="H33" s="155">
        <f>H34</f>
        <v>166671.42000000001</v>
      </c>
      <c r="I33" s="159">
        <f t="shared" ref="I33:N33" si="14">I34</f>
        <v>166671.42000000001</v>
      </c>
      <c r="J33" s="159">
        <f t="shared" si="14"/>
        <v>166671.42000000001</v>
      </c>
      <c r="K33" s="159">
        <f t="shared" si="14"/>
        <v>166671.42000000001</v>
      </c>
      <c r="L33" s="159">
        <f>L34</f>
        <v>166671.42000000001</v>
      </c>
      <c r="M33" s="159">
        <f t="shared" si="14"/>
        <v>166671.42000000001</v>
      </c>
      <c r="N33" s="159">
        <f t="shared" si="14"/>
        <v>166671.42000000001</v>
      </c>
      <c r="O33" s="159">
        <f t="shared" si="2"/>
        <v>1697108.54</v>
      </c>
    </row>
    <row r="34" spans="1:15" ht="26.25" customHeight="1" x14ac:dyDescent="0.25">
      <c r="A34" s="164" t="s">
        <v>197</v>
      </c>
      <c r="B34" s="165">
        <v>0</v>
      </c>
      <c r="C34" s="171">
        <v>106166.66</v>
      </c>
      <c r="D34" s="167">
        <v>106166.65</v>
      </c>
      <c r="E34" s="167">
        <v>105954.32</v>
      </c>
      <c r="F34" s="167">
        <v>106166.65</v>
      </c>
      <c r="G34" s="167">
        <v>105954.32</v>
      </c>
      <c r="H34" s="167">
        <v>166671.42000000001</v>
      </c>
      <c r="I34" s="167">
        <v>166671.42000000001</v>
      </c>
      <c r="J34" s="167">
        <v>166671.42000000001</v>
      </c>
      <c r="K34" s="167">
        <v>166671.42000000001</v>
      </c>
      <c r="L34" s="167">
        <v>166671.42000000001</v>
      </c>
      <c r="M34" s="167">
        <v>166671.42000000001</v>
      </c>
      <c r="N34" s="167">
        <v>166671.42000000001</v>
      </c>
      <c r="O34" s="159">
        <f t="shared" si="2"/>
        <v>1697108.54</v>
      </c>
    </row>
    <row r="35" spans="1:15" s="160" customFormat="1" ht="34.5" customHeight="1" x14ac:dyDescent="0.25">
      <c r="A35" s="157" t="s">
        <v>201</v>
      </c>
      <c r="B35" s="158">
        <f>B36+B37+B38+B39</f>
        <v>14080</v>
      </c>
      <c r="C35" s="155">
        <f>C36+C37+C38+C39</f>
        <v>1207802.6100000001</v>
      </c>
      <c r="D35" s="155">
        <f t="shared" ref="D35:G35" si="15">D36+D37+D38+D39</f>
        <v>1072629.8400000001</v>
      </c>
      <c r="E35" s="155">
        <f t="shared" si="15"/>
        <v>1109576.2</v>
      </c>
      <c r="F35" s="155">
        <f t="shared" si="15"/>
        <v>1107872.73</v>
      </c>
      <c r="G35" s="155">
        <f t="shared" si="15"/>
        <v>1133887.71</v>
      </c>
      <c r="H35" s="155">
        <f>H36+H37+H38+H39</f>
        <v>1240023.24</v>
      </c>
      <c r="I35" s="155">
        <f t="shared" ref="I35:N35" si="16">I36+I37+I38+I39</f>
        <v>1134663.44</v>
      </c>
      <c r="J35" s="155">
        <f t="shared" si="16"/>
        <v>1160857.56</v>
      </c>
      <c r="K35" s="155">
        <f t="shared" si="16"/>
        <v>1232462.08</v>
      </c>
      <c r="L35" s="155">
        <f t="shared" si="16"/>
        <v>1128396.32</v>
      </c>
      <c r="M35" s="155">
        <f t="shared" si="16"/>
        <v>1159439.32</v>
      </c>
      <c r="N35" s="155">
        <f t="shared" si="16"/>
        <v>1202034.18</v>
      </c>
      <c r="O35" s="159">
        <f t="shared" ref="O35:O68" si="17">SUM(B35:N35)</f>
        <v>13903725.230000002</v>
      </c>
    </row>
    <row r="36" spans="1:15" s="162" customFormat="1" ht="26.25" customHeight="1" x14ac:dyDescent="0.25">
      <c r="A36" s="164" t="s">
        <v>203</v>
      </c>
      <c r="B36" s="165">
        <v>14080</v>
      </c>
      <c r="C36" s="166">
        <v>1065520</v>
      </c>
      <c r="D36" s="161">
        <v>1047880</v>
      </c>
      <c r="E36" s="161">
        <v>1041840</v>
      </c>
      <c r="F36" s="161">
        <v>1084520</v>
      </c>
      <c r="G36" s="161">
        <v>1080080</v>
      </c>
      <c r="H36" s="167">
        <v>1088840</v>
      </c>
      <c r="I36" s="161">
        <v>1092000</v>
      </c>
      <c r="J36" s="161">
        <v>1102720</v>
      </c>
      <c r="K36" s="161">
        <v>1142320</v>
      </c>
      <c r="L36" s="161">
        <v>1106240</v>
      </c>
      <c r="M36" s="161">
        <v>1114920</v>
      </c>
      <c r="N36" s="161">
        <v>1120000</v>
      </c>
      <c r="O36" s="159">
        <f t="shared" si="17"/>
        <v>13100960</v>
      </c>
    </row>
    <row r="37" spans="1:15" ht="26.25" customHeight="1" x14ac:dyDescent="0.25">
      <c r="A37" s="164" t="s">
        <v>205</v>
      </c>
      <c r="B37" s="165">
        <v>0</v>
      </c>
      <c r="C37" s="166">
        <v>9800.5499999999993</v>
      </c>
      <c r="D37" s="161">
        <v>9649.84</v>
      </c>
      <c r="E37" s="161">
        <v>9591.2000000000007</v>
      </c>
      <c r="F37" s="161">
        <v>9463.5400000000009</v>
      </c>
      <c r="G37" s="161">
        <v>9194.5</v>
      </c>
      <c r="H37" s="167">
        <v>8792.9</v>
      </c>
      <c r="I37" s="161">
        <v>9021.25</v>
      </c>
      <c r="J37" s="161">
        <v>8970.7199999999993</v>
      </c>
      <c r="K37" s="161">
        <v>9480.48</v>
      </c>
      <c r="L37" s="161">
        <v>9292.5</v>
      </c>
      <c r="M37" s="161">
        <v>9724.36</v>
      </c>
      <c r="N37" s="161">
        <v>11000</v>
      </c>
      <c r="O37" s="159">
        <f t="shared" si="17"/>
        <v>113981.84</v>
      </c>
    </row>
    <row r="38" spans="1:15" ht="26.25" customHeight="1" x14ac:dyDescent="0.25">
      <c r="A38" s="164" t="s">
        <v>209</v>
      </c>
      <c r="B38" s="165">
        <v>0</v>
      </c>
      <c r="C38" s="155">
        <v>120000</v>
      </c>
      <c r="D38" s="161">
        <v>0</v>
      </c>
      <c r="E38" s="161">
        <v>40000</v>
      </c>
      <c r="F38" s="161">
        <v>0</v>
      </c>
      <c r="G38" s="161">
        <v>20000</v>
      </c>
      <c r="H38" s="167">
        <v>120000</v>
      </c>
      <c r="I38" s="161">
        <v>0</v>
      </c>
      <c r="J38" s="161">
        <v>20000</v>
      </c>
      <c r="K38" s="161">
        <v>60000</v>
      </c>
      <c r="L38" s="161">
        <v>0</v>
      </c>
      <c r="M38" s="161">
        <v>20000</v>
      </c>
      <c r="N38" s="161">
        <v>60000</v>
      </c>
      <c r="O38" s="159">
        <f t="shared" si="17"/>
        <v>460000</v>
      </c>
    </row>
    <row r="39" spans="1:15" ht="26.25" customHeight="1" x14ac:dyDescent="0.25">
      <c r="A39" s="164" t="s">
        <v>335</v>
      </c>
      <c r="B39" s="165">
        <v>0</v>
      </c>
      <c r="C39" s="155">
        <v>12482.06</v>
      </c>
      <c r="D39" s="161">
        <v>15100</v>
      </c>
      <c r="E39" s="161">
        <v>18145</v>
      </c>
      <c r="F39" s="161">
        <v>13889.19</v>
      </c>
      <c r="G39" s="161">
        <v>24613.21</v>
      </c>
      <c r="H39" s="167">
        <v>22390.34</v>
      </c>
      <c r="I39" s="161">
        <v>33642.19</v>
      </c>
      <c r="J39" s="161">
        <v>29166.84</v>
      </c>
      <c r="K39" s="161">
        <v>20661.599999999999</v>
      </c>
      <c r="L39" s="161">
        <v>12863.82</v>
      </c>
      <c r="M39" s="161">
        <v>14794.96</v>
      </c>
      <c r="N39" s="161">
        <v>11034.18</v>
      </c>
      <c r="O39" s="159">
        <f t="shared" si="17"/>
        <v>228783.38999999998</v>
      </c>
    </row>
    <row r="40" spans="1:15" ht="26.25" customHeight="1" x14ac:dyDescent="0.25">
      <c r="A40" s="157" t="s">
        <v>217</v>
      </c>
      <c r="B40" s="158">
        <f>B41+B42</f>
        <v>250646.5</v>
      </c>
      <c r="C40" s="155">
        <f t="shared" ref="C40:F40" si="18">C41+C42</f>
        <v>54393</v>
      </c>
      <c r="D40" s="159">
        <f t="shared" si="18"/>
        <v>56608.6</v>
      </c>
      <c r="E40" s="159">
        <f t="shared" si="18"/>
        <v>65216</v>
      </c>
      <c r="F40" s="159">
        <f t="shared" si="18"/>
        <v>72403</v>
      </c>
      <c r="G40" s="161">
        <f>G41+G42</f>
        <v>68948.5</v>
      </c>
      <c r="H40" s="161">
        <f>H41+H42</f>
        <v>75769</v>
      </c>
      <c r="I40" s="155">
        <f t="shared" ref="I40:N40" si="19">I41+I42</f>
        <v>71699.5</v>
      </c>
      <c r="J40" s="155">
        <f t="shared" si="19"/>
        <v>74833.5</v>
      </c>
      <c r="K40" s="155">
        <f t="shared" si="19"/>
        <v>76829</v>
      </c>
      <c r="L40" s="155">
        <f t="shared" si="19"/>
        <v>66189</v>
      </c>
      <c r="M40" s="155">
        <f t="shared" si="19"/>
        <v>62520.05</v>
      </c>
      <c r="N40" s="155">
        <f t="shared" si="19"/>
        <v>80000</v>
      </c>
      <c r="O40" s="159">
        <f t="shared" si="17"/>
        <v>1076055.6499999999</v>
      </c>
    </row>
    <row r="41" spans="1:15" ht="26.25" customHeight="1" x14ac:dyDescent="0.25">
      <c r="A41" s="164" t="s">
        <v>219</v>
      </c>
      <c r="B41" s="165">
        <v>241264</v>
      </c>
      <c r="C41" s="166">
        <v>14883</v>
      </c>
      <c r="D41" s="161">
        <v>15796</v>
      </c>
      <c r="E41" s="161">
        <v>16286</v>
      </c>
      <c r="F41" s="161">
        <v>16423</v>
      </c>
      <c r="G41" s="161">
        <v>16456</v>
      </c>
      <c r="H41" s="167">
        <v>16654</v>
      </c>
      <c r="I41" s="161">
        <v>19327</v>
      </c>
      <c r="J41" s="161">
        <v>18711</v>
      </c>
      <c r="K41" s="161">
        <v>18359</v>
      </c>
      <c r="L41" s="161">
        <v>17754</v>
      </c>
      <c r="M41" s="161">
        <v>21000</v>
      </c>
      <c r="N41" s="161">
        <v>20000</v>
      </c>
      <c r="O41" s="159">
        <f t="shared" si="17"/>
        <v>452913</v>
      </c>
    </row>
    <row r="42" spans="1:15" ht="26.25" customHeight="1" x14ac:dyDescent="0.25">
      <c r="A42" s="164" t="s">
        <v>221</v>
      </c>
      <c r="B42" s="165">
        <v>9382.5</v>
      </c>
      <c r="C42" s="166">
        <v>39510</v>
      </c>
      <c r="D42" s="161">
        <v>40812.6</v>
      </c>
      <c r="E42" s="161">
        <v>48930</v>
      </c>
      <c r="F42" s="161">
        <v>55980</v>
      </c>
      <c r="G42" s="161">
        <v>52492.5</v>
      </c>
      <c r="H42" s="167">
        <v>59115</v>
      </c>
      <c r="I42" s="161">
        <v>52372.5</v>
      </c>
      <c r="J42" s="161">
        <v>56122.5</v>
      </c>
      <c r="K42" s="161">
        <v>58470</v>
      </c>
      <c r="L42" s="161">
        <v>48435</v>
      </c>
      <c r="M42" s="161">
        <v>41520.050000000003</v>
      </c>
      <c r="N42" s="161">
        <v>60000</v>
      </c>
      <c r="O42" s="159">
        <f t="shared" si="17"/>
        <v>623142.65</v>
      </c>
    </row>
    <row r="43" spans="1:15" s="168" customFormat="1" ht="26.25" customHeight="1" x14ac:dyDescent="0.25">
      <c r="A43" s="157" t="s">
        <v>226</v>
      </c>
      <c r="B43" s="158">
        <f>B44+B45+B46</f>
        <v>0</v>
      </c>
      <c r="C43" s="155">
        <f>C44+C45+C46</f>
        <v>50282.84</v>
      </c>
      <c r="D43" s="155">
        <f t="shared" ref="D43:G43" si="20">D44+D45+D46</f>
        <v>40073.82</v>
      </c>
      <c r="E43" s="155">
        <f t="shared" si="20"/>
        <v>41446.06</v>
      </c>
      <c r="F43" s="155">
        <f t="shared" si="20"/>
        <v>47268.04</v>
      </c>
      <c r="G43" s="155">
        <f t="shared" si="20"/>
        <v>40859.619999999995</v>
      </c>
      <c r="H43" s="155">
        <f>H44+H45+H46</f>
        <v>38169.539999999994</v>
      </c>
      <c r="I43" s="155">
        <f t="shared" ref="I43:N43" si="21">I44+I45+I46</f>
        <v>47725.899999999994</v>
      </c>
      <c r="J43" s="155">
        <f t="shared" si="21"/>
        <v>42811.630000000005</v>
      </c>
      <c r="K43" s="155">
        <f t="shared" si="21"/>
        <v>33320.929999999993</v>
      </c>
      <c r="L43" s="155">
        <f t="shared" si="21"/>
        <v>40359.53</v>
      </c>
      <c r="M43" s="155">
        <f t="shared" si="21"/>
        <v>41880.240000000005</v>
      </c>
      <c r="N43" s="155">
        <f t="shared" si="21"/>
        <v>53333</v>
      </c>
      <c r="O43" s="159">
        <f t="shared" si="17"/>
        <v>517531.14999999991</v>
      </c>
    </row>
    <row r="44" spans="1:15" ht="26.25" customHeight="1" x14ac:dyDescent="0.25">
      <c r="A44" s="164" t="s">
        <v>336</v>
      </c>
      <c r="B44" s="165">
        <v>0</v>
      </c>
      <c r="C44" s="169">
        <v>5833</v>
      </c>
      <c r="D44" s="169">
        <v>5833</v>
      </c>
      <c r="E44" s="169">
        <v>5833</v>
      </c>
      <c r="F44" s="169">
        <v>4894.99</v>
      </c>
      <c r="G44" s="169">
        <v>5833.33</v>
      </c>
      <c r="H44" s="169">
        <v>5833.33</v>
      </c>
      <c r="I44" s="169">
        <v>5833.33</v>
      </c>
      <c r="J44" s="169">
        <v>5833.33</v>
      </c>
      <c r="K44" s="169">
        <v>5833.33</v>
      </c>
      <c r="L44" s="161">
        <v>5833</v>
      </c>
      <c r="M44" s="161">
        <v>5833</v>
      </c>
      <c r="N44" s="161">
        <v>5833</v>
      </c>
      <c r="O44" s="159">
        <f t="shared" si="17"/>
        <v>69059.640000000014</v>
      </c>
    </row>
    <row r="45" spans="1:15" ht="35.25" customHeight="1" x14ac:dyDescent="0.25">
      <c r="A45" s="164" t="s">
        <v>337</v>
      </c>
      <c r="B45" s="165">
        <v>0</v>
      </c>
      <c r="C45" s="166">
        <v>29449.84</v>
      </c>
      <c r="D45" s="161">
        <v>19240.82</v>
      </c>
      <c r="E45" s="161">
        <v>20613.060000000001</v>
      </c>
      <c r="F45" s="161">
        <v>29759.65</v>
      </c>
      <c r="G45" s="161">
        <v>25484.63</v>
      </c>
      <c r="H45" s="167">
        <v>22794.55</v>
      </c>
      <c r="I45" s="161">
        <v>32350.91</v>
      </c>
      <c r="J45" s="161">
        <v>27436.639999999999</v>
      </c>
      <c r="K45" s="161">
        <v>17945.939999999999</v>
      </c>
      <c r="L45" s="161">
        <v>24984.87</v>
      </c>
      <c r="M45" s="161">
        <v>26505.58</v>
      </c>
      <c r="N45" s="161">
        <v>32500</v>
      </c>
      <c r="O45" s="159">
        <f t="shared" si="17"/>
        <v>309066.49</v>
      </c>
    </row>
    <row r="46" spans="1:15" ht="26.25" customHeight="1" x14ac:dyDescent="0.25">
      <c r="A46" s="164" t="s">
        <v>338</v>
      </c>
      <c r="B46" s="165">
        <v>0</v>
      </c>
      <c r="C46" s="163">
        <v>15000</v>
      </c>
      <c r="D46" s="163">
        <v>15000</v>
      </c>
      <c r="E46" s="163">
        <v>15000</v>
      </c>
      <c r="F46" s="163">
        <v>12613.4</v>
      </c>
      <c r="G46" s="161">
        <v>9541.66</v>
      </c>
      <c r="H46" s="167">
        <v>9541.66</v>
      </c>
      <c r="I46" s="161">
        <v>9541.66</v>
      </c>
      <c r="J46" s="161">
        <v>9541.66</v>
      </c>
      <c r="K46" s="161">
        <v>9541.66</v>
      </c>
      <c r="L46" s="161">
        <v>9541.66</v>
      </c>
      <c r="M46" s="161">
        <v>9541.66</v>
      </c>
      <c r="N46" s="161">
        <v>15000</v>
      </c>
      <c r="O46" s="159">
        <f t="shared" si="17"/>
        <v>139405.02000000002</v>
      </c>
    </row>
    <row r="47" spans="1:15" s="168" customFormat="1" ht="26.25" customHeight="1" x14ac:dyDescent="0.25">
      <c r="A47" s="157" t="s">
        <v>252</v>
      </c>
      <c r="B47" s="158">
        <f>B48+B49+B50+B51+B52+B53</f>
        <v>1523</v>
      </c>
      <c r="C47" s="155">
        <f>C48+C49+C50</f>
        <v>599234.67000000004</v>
      </c>
      <c r="D47" s="159">
        <f>D48+D49+D50</f>
        <v>678928.67</v>
      </c>
      <c r="E47" s="159">
        <f>E48+E49+E50</f>
        <v>670140.67000000004</v>
      </c>
      <c r="F47" s="159">
        <f>F48+F49+F50+F51+F52+F53</f>
        <v>661561.67000000004</v>
      </c>
      <c r="G47" s="159">
        <f>G48+G49+G50+G51+G52+G53</f>
        <v>665473.67000000004</v>
      </c>
      <c r="H47" s="155">
        <f>H48+H49+H50</f>
        <v>643175.67000000004</v>
      </c>
      <c r="I47" s="159">
        <f t="shared" ref="I47:N47" si="22">I48+I49+I50+I51+I52+I53</f>
        <v>589182.65</v>
      </c>
      <c r="J47" s="159">
        <f t="shared" si="22"/>
        <v>549780.65</v>
      </c>
      <c r="K47" s="159">
        <f t="shared" si="22"/>
        <v>605376</v>
      </c>
      <c r="L47" s="159">
        <f t="shared" si="22"/>
        <v>569234.30000000005</v>
      </c>
      <c r="M47" s="159">
        <f t="shared" si="22"/>
        <v>585295.65</v>
      </c>
      <c r="N47" s="159">
        <f t="shared" si="22"/>
        <v>677399.65</v>
      </c>
      <c r="O47" s="159">
        <f t="shared" si="17"/>
        <v>7496306.9200000009</v>
      </c>
    </row>
    <row r="48" spans="1:15" ht="26.25" customHeight="1" x14ac:dyDescent="0.25">
      <c r="A48" s="164" t="s">
        <v>254</v>
      </c>
      <c r="B48" s="165">
        <v>0</v>
      </c>
      <c r="C48" s="166">
        <v>60383</v>
      </c>
      <c r="D48" s="166">
        <v>60383</v>
      </c>
      <c r="E48" s="166">
        <v>60383</v>
      </c>
      <c r="F48" s="166">
        <v>60383</v>
      </c>
      <c r="G48" s="161">
        <v>60383</v>
      </c>
      <c r="H48" s="167">
        <v>60383</v>
      </c>
      <c r="I48" s="161">
        <v>60383</v>
      </c>
      <c r="J48" s="161">
        <v>60383</v>
      </c>
      <c r="K48" s="161">
        <v>60383</v>
      </c>
      <c r="L48" s="161">
        <v>60383</v>
      </c>
      <c r="M48" s="161">
        <v>60383</v>
      </c>
      <c r="N48" s="161">
        <v>60383</v>
      </c>
      <c r="O48" s="159">
        <f t="shared" si="17"/>
        <v>724596</v>
      </c>
    </row>
    <row r="49" spans="1:15" ht="26.25" customHeight="1" x14ac:dyDescent="0.25">
      <c r="A49" s="164" t="s">
        <v>256</v>
      </c>
      <c r="B49" s="165">
        <v>1523</v>
      </c>
      <c r="C49" s="166">
        <v>501835</v>
      </c>
      <c r="D49" s="161">
        <v>581529</v>
      </c>
      <c r="E49" s="161">
        <v>572741</v>
      </c>
      <c r="F49" s="161">
        <v>564162</v>
      </c>
      <c r="G49" s="161">
        <v>568074</v>
      </c>
      <c r="H49" s="167">
        <v>545776</v>
      </c>
      <c r="I49" s="161">
        <v>491783</v>
      </c>
      <c r="J49" s="161">
        <v>452381</v>
      </c>
      <c r="K49" s="161">
        <v>504996</v>
      </c>
      <c r="L49" s="161">
        <v>470628</v>
      </c>
      <c r="M49" s="161">
        <v>487896</v>
      </c>
      <c r="N49" s="161">
        <v>580000</v>
      </c>
      <c r="O49" s="159">
        <f t="shared" si="17"/>
        <v>6323324</v>
      </c>
    </row>
    <row r="50" spans="1:15" ht="26.25" customHeight="1" x14ac:dyDescent="0.25">
      <c r="A50" s="164" t="s">
        <v>258</v>
      </c>
      <c r="B50" s="165">
        <v>0</v>
      </c>
      <c r="C50" s="166">
        <v>37016.67</v>
      </c>
      <c r="D50" s="161">
        <v>37016.67</v>
      </c>
      <c r="E50" s="161">
        <v>37016.67</v>
      </c>
      <c r="F50" s="161">
        <v>37016.67</v>
      </c>
      <c r="G50" s="161">
        <v>37016.67</v>
      </c>
      <c r="H50" s="167">
        <v>37016.67</v>
      </c>
      <c r="I50" s="161">
        <v>37016.65</v>
      </c>
      <c r="J50" s="161">
        <v>37016.65</v>
      </c>
      <c r="K50" s="161">
        <v>37016.65</v>
      </c>
      <c r="L50" s="161">
        <v>37016.65</v>
      </c>
      <c r="M50" s="161">
        <v>37016.65</v>
      </c>
      <c r="N50" s="161">
        <v>37016.65</v>
      </c>
      <c r="O50" s="159">
        <f t="shared" si="17"/>
        <v>444199.92000000004</v>
      </c>
    </row>
    <row r="51" spans="1:15" ht="26.25" customHeight="1" x14ac:dyDescent="0.25">
      <c r="A51" s="164" t="s">
        <v>260</v>
      </c>
      <c r="B51" s="165">
        <v>0</v>
      </c>
      <c r="C51" s="171">
        <v>0</v>
      </c>
      <c r="D51" s="171">
        <v>0</v>
      </c>
      <c r="E51" s="171">
        <v>0</v>
      </c>
      <c r="F51" s="171">
        <v>0</v>
      </c>
      <c r="G51" s="171">
        <v>0</v>
      </c>
      <c r="H51" s="167">
        <v>0</v>
      </c>
      <c r="I51" s="171">
        <v>0</v>
      </c>
      <c r="J51" s="171">
        <v>0</v>
      </c>
      <c r="K51" s="171">
        <v>0</v>
      </c>
      <c r="L51" s="171">
        <v>0</v>
      </c>
      <c r="M51" s="171">
        <v>0</v>
      </c>
      <c r="N51" s="171">
        <v>0</v>
      </c>
      <c r="O51" s="159">
        <f t="shared" si="17"/>
        <v>0</v>
      </c>
    </row>
    <row r="52" spans="1:15" ht="26.25" customHeight="1" x14ac:dyDescent="0.25">
      <c r="A52" s="164" t="s">
        <v>339</v>
      </c>
      <c r="B52" s="165">
        <v>0</v>
      </c>
      <c r="C52" s="171">
        <v>0</v>
      </c>
      <c r="D52" s="171">
        <v>0</v>
      </c>
      <c r="E52" s="171">
        <v>0</v>
      </c>
      <c r="F52" s="171">
        <v>0</v>
      </c>
      <c r="G52" s="171">
        <v>0</v>
      </c>
      <c r="H52" s="167">
        <v>0</v>
      </c>
      <c r="I52" s="171">
        <v>0</v>
      </c>
      <c r="J52" s="171">
        <v>0</v>
      </c>
      <c r="K52" s="171">
        <v>0</v>
      </c>
      <c r="L52" s="171">
        <v>0</v>
      </c>
      <c r="M52" s="171">
        <v>0</v>
      </c>
      <c r="N52" s="171">
        <v>0</v>
      </c>
      <c r="O52" s="159">
        <f t="shared" si="17"/>
        <v>0</v>
      </c>
    </row>
    <row r="53" spans="1:15" ht="26.25" customHeight="1" x14ac:dyDescent="0.25">
      <c r="A53" s="164" t="s">
        <v>340</v>
      </c>
      <c r="B53" s="165">
        <v>0</v>
      </c>
      <c r="C53" s="155">
        <v>0</v>
      </c>
      <c r="D53" s="155">
        <v>0</v>
      </c>
      <c r="E53" s="155">
        <v>0</v>
      </c>
      <c r="F53" s="155">
        <v>0</v>
      </c>
      <c r="G53" s="155">
        <v>0</v>
      </c>
      <c r="H53" s="167">
        <v>0</v>
      </c>
      <c r="I53" s="155">
        <v>0</v>
      </c>
      <c r="J53" s="155">
        <v>0</v>
      </c>
      <c r="K53" s="155">
        <v>2980.35</v>
      </c>
      <c r="L53" s="155">
        <v>1206.6500000000001</v>
      </c>
      <c r="M53" s="155">
        <v>0</v>
      </c>
      <c r="N53" s="155">
        <v>0</v>
      </c>
      <c r="O53" s="159">
        <f t="shared" si="17"/>
        <v>4187</v>
      </c>
    </row>
    <row r="54" spans="1:15" s="168" customFormat="1" ht="26.25" customHeight="1" x14ac:dyDescent="0.25">
      <c r="A54" s="157" t="s">
        <v>266</v>
      </c>
      <c r="B54" s="158">
        <f>B55+B56+B57+B58</f>
        <v>241656.76</v>
      </c>
      <c r="C54" s="155">
        <f>C55+C56+C57+C58</f>
        <v>2011758.52</v>
      </c>
      <c r="D54" s="155">
        <f t="shared" ref="D54:N54" si="23">D55+D56+D57+D58</f>
        <v>2023995.54</v>
      </c>
      <c r="E54" s="155">
        <f t="shared" si="23"/>
        <v>1945924.85</v>
      </c>
      <c r="F54" s="155">
        <f t="shared" si="23"/>
        <v>2011807.62</v>
      </c>
      <c r="G54" s="155">
        <f t="shared" si="23"/>
        <v>2021060.6</v>
      </c>
      <c r="H54" s="155">
        <f t="shared" si="23"/>
        <v>1983387.6300000001</v>
      </c>
      <c r="I54" s="155">
        <f t="shared" si="23"/>
        <v>1981285.93</v>
      </c>
      <c r="J54" s="155">
        <f t="shared" si="23"/>
        <v>1995617.65</v>
      </c>
      <c r="K54" s="155">
        <f t="shared" si="23"/>
        <v>1980090.2</v>
      </c>
      <c r="L54" s="155">
        <f t="shared" si="23"/>
        <v>2008862</v>
      </c>
      <c r="M54" s="155">
        <f t="shared" si="23"/>
        <v>2016272.31</v>
      </c>
      <c r="N54" s="155">
        <f t="shared" si="23"/>
        <v>2155036.7799999998</v>
      </c>
      <c r="O54" s="159">
        <f t="shared" si="17"/>
        <v>24376756.390000001</v>
      </c>
    </row>
    <row r="55" spans="1:15" ht="26.25" customHeight="1" x14ac:dyDescent="0.25">
      <c r="A55" s="164" t="s">
        <v>268</v>
      </c>
      <c r="B55" s="165">
        <v>100000</v>
      </c>
      <c r="C55" s="166">
        <v>1529819.85</v>
      </c>
      <c r="D55" s="159">
        <v>1530100.24</v>
      </c>
      <c r="E55" s="161">
        <v>1531760.85</v>
      </c>
      <c r="F55" s="161">
        <v>1533750.48</v>
      </c>
      <c r="G55" s="169">
        <v>1534108.32</v>
      </c>
      <c r="H55" s="167">
        <v>1533687.61</v>
      </c>
      <c r="I55" s="169">
        <v>1531387.18</v>
      </c>
      <c r="J55" s="169">
        <v>1531162.01</v>
      </c>
      <c r="K55" s="169">
        <v>1533767.96</v>
      </c>
      <c r="L55" s="169">
        <v>1531541.95</v>
      </c>
      <c r="M55" s="169">
        <v>1533637.31</v>
      </c>
      <c r="N55" s="169">
        <v>1536925</v>
      </c>
      <c r="O55" s="159">
        <f t="shared" si="17"/>
        <v>18491648.759999998</v>
      </c>
    </row>
    <row r="56" spans="1:15" ht="26.25" customHeight="1" x14ac:dyDescent="0.25">
      <c r="A56" s="164" t="s">
        <v>270</v>
      </c>
      <c r="B56" s="165">
        <v>0</v>
      </c>
      <c r="C56" s="166">
        <v>301844</v>
      </c>
      <c r="D56" s="161">
        <v>306704</v>
      </c>
      <c r="E56" s="161">
        <v>306704</v>
      </c>
      <c r="F56" s="174">
        <v>306704</v>
      </c>
      <c r="G56" s="166">
        <v>306704</v>
      </c>
      <c r="H56" s="167">
        <v>306704</v>
      </c>
      <c r="I56" s="174">
        <v>306704</v>
      </c>
      <c r="J56" s="174">
        <v>306704</v>
      </c>
      <c r="K56" s="174">
        <v>306704</v>
      </c>
      <c r="L56" s="174">
        <v>306704</v>
      </c>
      <c r="M56" s="174">
        <v>306704</v>
      </c>
      <c r="N56" s="174">
        <v>306704</v>
      </c>
      <c r="O56" s="159">
        <f t="shared" si="17"/>
        <v>3675588</v>
      </c>
    </row>
    <row r="57" spans="1:15" ht="26.25" customHeight="1" x14ac:dyDescent="0.25">
      <c r="A57" s="164" t="s">
        <v>272</v>
      </c>
      <c r="B57" s="165">
        <v>0</v>
      </c>
      <c r="C57" s="175">
        <v>19076</v>
      </c>
      <c r="D57" s="161">
        <v>27328</v>
      </c>
      <c r="E57" s="161">
        <v>18828</v>
      </c>
      <c r="F57" s="161">
        <v>18828</v>
      </c>
      <c r="G57" s="161">
        <v>17171</v>
      </c>
      <c r="H57" s="167">
        <v>15784</v>
      </c>
      <c r="I57" s="167">
        <v>15804</v>
      </c>
      <c r="J57" s="167">
        <v>15824</v>
      </c>
      <c r="K57" s="167">
        <v>15784</v>
      </c>
      <c r="L57" s="167">
        <v>15784</v>
      </c>
      <c r="M57" s="167">
        <v>15784</v>
      </c>
      <c r="N57" s="167">
        <v>17171</v>
      </c>
      <c r="O57" s="159">
        <f t="shared" si="17"/>
        <v>213166</v>
      </c>
    </row>
    <row r="58" spans="1:15" ht="26.25" customHeight="1" x14ac:dyDescent="0.25">
      <c r="A58" s="164" t="s">
        <v>274</v>
      </c>
      <c r="B58" s="165">
        <v>141656.76</v>
      </c>
      <c r="C58" s="167">
        <v>161018.67000000001</v>
      </c>
      <c r="D58" s="161">
        <v>159863.29999999999</v>
      </c>
      <c r="E58" s="161">
        <v>88632</v>
      </c>
      <c r="F58" s="161">
        <v>152525.14000000001</v>
      </c>
      <c r="G58" s="161">
        <v>163077.28</v>
      </c>
      <c r="H58" s="167">
        <v>127212.02</v>
      </c>
      <c r="I58" s="167">
        <v>127390.75</v>
      </c>
      <c r="J58" s="176">
        <v>141927.64000000001</v>
      </c>
      <c r="K58" s="176">
        <v>123834.24000000001</v>
      </c>
      <c r="L58" s="177">
        <v>154832.04999999999</v>
      </c>
      <c r="M58" s="177">
        <v>160147</v>
      </c>
      <c r="N58" s="176">
        <v>294236.77999999997</v>
      </c>
      <c r="O58" s="159">
        <f t="shared" si="17"/>
        <v>1996353.6300000001</v>
      </c>
    </row>
    <row r="59" spans="1:15" s="160" customFormat="1" ht="26.25" customHeight="1" x14ac:dyDescent="0.25">
      <c r="A59" s="157" t="s">
        <v>276</v>
      </c>
      <c r="B59" s="158">
        <f>B60+B61+B62+B63</f>
        <v>2724003.92</v>
      </c>
      <c r="C59" s="155">
        <f>C60+C61+C62+C63</f>
        <v>2162671.7399999998</v>
      </c>
      <c r="D59" s="155">
        <f t="shared" ref="D59:G59" si="24">D60+D61+D62+D63</f>
        <v>1495234.02</v>
      </c>
      <c r="E59" s="155">
        <f t="shared" si="24"/>
        <v>1906223.55</v>
      </c>
      <c r="F59" s="155">
        <f t="shared" si="24"/>
        <v>2287518.33</v>
      </c>
      <c r="G59" s="155">
        <f t="shared" si="24"/>
        <v>2125819.67</v>
      </c>
      <c r="H59" s="155">
        <f>H60+H61+H62+H63</f>
        <v>2283215.37</v>
      </c>
      <c r="I59" s="159">
        <f t="shared" ref="I59:N59" si="25">I60+I61+I62+I63</f>
        <v>2475070.25</v>
      </c>
      <c r="J59" s="159">
        <f t="shared" si="25"/>
        <v>2429097.64</v>
      </c>
      <c r="K59" s="159">
        <f t="shared" si="25"/>
        <v>2125201.2999999998</v>
      </c>
      <c r="L59" s="159">
        <f t="shared" si="25"/>
        <v>2026673</v>
      </c>
      <c r="M59" s="159">
        <f t="shared" si="25"/>
        <v>2025833</v>
      </c>
      <c r="N59" s="159">
        <f t="shared" si="25"/>
        <v>2025833</v>
      </c>
      <c r="O59" s="159">
        <f t="shared" si="17"/>
        <v>28092394.789999999</v>
      </c>
    </row>
    <row r="60" spans="1:15" s="162" customFormat="1" ht="26.25" customHeight="1" x14ac:dyDescent="0.25">
      <c r="A60" s="164" t="s">
        <v>278</v>
      </c>
      <c r="B60" s="165">
        <v>2724003.92</v>
      </c>
      <c r="C60" s="167">
        <v>2137005.0699999998</v>
      </c>
      <c r="D60" s="161">
        <v>1468980.69</v>
      </c>
      <c r="E60" s="161">
        <v>1879550.22</v>
      </c>
      <c r="F60" s="161">
        <v>2261265</v>
      </c>
      <c r="G60" s="161">
        <v>2099986.34</v>
      </c>
      <c r="H60" s="167">
        <v>2256542.04</v>
      </c>
      <c r="I60" s="161">
        <v>2448817.25</v>
      </c>
      <c r="J60" s="161">
        <v>2402844.64</v>
      </c>
      <c r="K60" s="161">
        <v>2099368.2999999998</v>
      </c>
      <c r="L60" s="161">
        <v>2000000</v>
      </c>
      <c r="M60" s="161">
        <v>2000000</v>
      </c>
      <c r="N60" s="161">
        <v>2000000</v>
      </c>
      <c r="O60" s="159">
        <f t="shared" si="17"/>
        <v>27778363.469999999</v>
      </c>
    </row>
    <row r="61" spans="1:15" ht="26.25" customHeight="1" x14ac:dyDescent="0.25">
      <c r="A61" s="164" t="s">
        <v>280</v>
      </c>
      <c r="B61" s="165">
        <v>0</v>
      </c>
      <c r="C61" s="171">
        <v>25666.67</v>
      </c>
      <c r="D61" s="161">
        <v>25833.33</v>
      </c>
      <c r="E61" s="161">
        <v>25833.33</v>
      </c>
      <c r="F61" s="161">
        <v>25833.33</v>
      </c>
      <c r="G61" s="161">
        <v>25833.33</v>
      </c>
      <c r="H61" s="167">
        <v>25833.33</v>
      </c>
      <c r="I61" s="161">
        <v>25833</v>
      </c>
      <c r="J61" s="161">
        <v>25833</v>
      </c>
      <c r="K61" s="161">
        <v>25833</v>
      </c>
      <c r="L61" s="161">
        <v>25833</v>
      </c>
      <c r="M61" s="161">
        <v>25833</v>
      </c>
      <c r="N61" s="161">
        <v>25833</v>
      </c>
      <c r="O61" s="159">
        <f t="shared" si="17"/>
        <v>309831.32</v>
      </c>
    </row>
    <row r="62" spans="1:15" ht="26.25" customHeight="1" x14ac:dyDescent="0.25">
      <c r="A62" s="164" t="s">
        <v>282</v>
      </c>
      <c r="B62" s="165">
        <v>0</v>
      </c>
      <c r="C62" s="155">
        <v>0</v>
      </c>
      <c r="D62" s="155">
        <v>420</v>
      </c>
      <c r="E62" s="155">
        <v>840</v>
      </c>
      <c r="F62" s="161">
        <v>420</v>
      </c>
      <c r="G62" s="155">
        <v>0</v>
      </c>
      <c r="H62" s="167">
        <v>840</v>
      </c>
      <c r="I62" s="161">
        <v>420</v>
      </c>
      <c r="J62" s="161">
        <v>420</v>
      </c>
      <c r="K62" s="161">
        <v>0</v>
      </c>
      <c r="L62" s="161">
        <v>840</v>
      </c>
      <c r="M62" s="161"/>
      <c r="N62" s="161"/>
      <c r="O62" s="159">
        <f t="shared" si="17"/>
        <v>4200</v>
      </c>
    </row>
    <row r="63" spans="1:15" ht="26.25" customHeight="1" x14ac:dyDescent="0.25">
      <c r="A63" s="164" t="s">
        <v>284</v>
      </c>
      <c r="B63" s="165">
        <v>0</v>
      </c>
      <c r="C63" s="155">
        <v>0</v>
      </c>
      <c r="D63" s="155">
        <v>0</v>
      </c>
      <c r="E63" s="155">
        <v>0</v>
      </c>
      <c r="F63" s="161"/>
      <c r="G63" s="155">
        <v>0</v>
      </c>
      <c r="H63" s="167">
        <v>0</v>
      </c>
      <c r="I63" s="161">
        <v>0</v>
      </c>
      <c r="J63" s="161">
        <v>0</v>
      </c>
      <c r="K63" s="161">
        <v>0</v>
      </c>
      <c r="L63" s="161"/>
      <c r="M63" s="161"/>
      <c r="N63" s="161"/>
      <c r="O63" s="159">
        <f t="shared" si="17"/>
        <v>0</v>
      </c>
    </row>
    <row r="64" spans="1:15" s="168" customFormat="1" ht="26.25" customHeight="1" x14ac:dyDescent="0.25">
      <c r="A64" s="157" t="s">
        <v>286</v>
      </c>
      <c r="B64" s="158">
        <f>B65+B66</f>
        <v>0</v>
      </c>
      <c r="C64" s="155">
        <f t="shared" ref="C64:G64" si="26">C65+C66</f>
        <v>78108.41</v>
      </c>
      <c r="D64" s="159">
        <f t="shared" si="26"/>
        <v>0</v>
      </c>
      <c r="E64" s="159">
        <f t="shared" si="26"/>
        <v>60197.84</v>
      </c>
      <c r="F64" s="159">
        <f t="shared" si="26"/>
        <v>70220.09</v>
      </c>
      <c r="G64" s="159">
        <f t="shared" si="26"/>
        <v>59785.61</v>
      </c>
      <c r="H64" s="155">
        <f>H65+H66</f>
        <v>100164.70999999999</v>
      </c>
      <c r="I64" s="159">
        <f t="shared" ref="I64:N64" si="27">I65+I66</f>
        <v>89166.69</v>
      </c>
      <c r="J64" s="159">
        <f t="shared" si="27"/>
        <v>0</v>
      </c>
      <c r="K64" s="159">
        <f t="shared" si="27"/>
        <v>38180.5</v>
      </c>
      <c r="L64" s="159">
        <f t="shared" si="27"/>
        <v>101111.02</v>
      </c>
      <c r="M64" s="159">
        <f t="shared" si="27"/>
        <v>82647.45</v>
      </c>
      <c r="N64" s="159">
        <f t="shared" si="27"/>
        <v>105000</v>
      </c>
      <c r="O64" s="159">
        <f t="shared" si="17"/>
        <v>784582.32</v>
      </c>
    </row>
    <row r="65" spans="1:15" ht="26.25" customHeight="1" x14ac:dyDescent="0.25">
      <c r="A65" s="164" t="s">
        <v>288</v>
      </c>
      <c r="B65" s="165">
        <v>0</v>
      </c>
      <c r="C65" s="155">
        <v>63615.33</v>
      </c>
      <c r="D65" s="161">
        <v>0</v>
      </c>
      <c r="E65" s="161">
        <v>53408.46</v>
      </c>
      <c r="F65" s="161">
        <v>51479</v>
      </c>
      <c r="G65" s="161">
        <v>47598.66</v>
      </c>
      <c r="H65" s="167">
        <v>85395.43</v>
      </c>
      <c r="I65" s="167">
        <v>76980.710000000006</v>
      </c>
      <c r="J65" s="167">
        <v>0</v>
      </c>
      <c r="K65" s="167">
        <v>34202.879999999997</v>
      </c>
      <c r="L65" s="167">
        <v>78653.75</v>
      </c>
      <c r="M65" s="167">
        <v>64644.77</v>
      </c>
      <c r="N65" s="167">
        <v>80000</v>
      </c>
      <c r="O65" s="159">
        <f t="shared" si="17"/>
        <v>635978.99</v>
      </c>
    </row>
    <row r="66" spans="1:15" ht="26.25" customHeight="1" x14ac:dyDescent="0.25">
      <c r="A66" s="164" t="s">
        <v>290</v>
      </c>
      <c r="B66" s="165">
        <v>0</v>
      </c>
      <c r="C66" s="155">
        <v>14493.08</v>
      </c>
      <c r="D66" s="161">
        <v>0</v>
      </c>
      <c r="E66" s="161">
        <v>6789.38</v>
      </c>
      <c r="F66" s="161">
        <v>18741.09</v>
      </c>
      <c r="G66" s="161">
        <v>12186.95</v>
      </c>
      <c r="H66" s="167">
        <v>14769.28</v>
      </c>
      <c r="I66" s="167">
        <v>12185.98</v>
      </c>
      <c r="J66" s="167">
        <v>0</v>
      </c>
      <c r="K66" s="167">
        <v>3977.62</v>
      </c>
      <c r="L66" s="167">
        <v>22457.27</v>
      </c>
      <c r="M66" s="167">
        <v>18002.68</v>
      </c>
      <c r="N66" s="167">
        <v>25000</v>
      </c>
      <c r="O66" s="159">
        <f t="shared" si="17"/>
        <v>148603.32999999999</v>
      </c>
    </row>
    <row r="67" spans="1:15" s="168" customFormat="1" ht="26.25" customHeight="1" x14ac:dyDescent="0.25">
      <c r="A67" s="178" t="s">
        <v>341</v>
      </c>
      <c r="B67" s="155">
        <f>B68</f>
        <v>163864.79999999999</v>
      </c>
      <c r="C67" s="155">
        <f>C68</f>
        <v>157808.26999999999</v>
      </c>
      <c r="D67" s="155">
        <f t="shared" ref="D67:G67" si="28">D68</f>
        <v>166387.84</v>
      </c>
      <c r="E67" s="155">
        <f t="shared" si="28"/>
        <v>183867.7</v>
      </c>
      <c r="F67" s="155">
        <f t="shared" si="28"/>
        <v>457843.66</v>
      </c>
      <c r="G67" s="155">
        <f t="shared" si="28"/>
        <v>225250.87</v>
      </c>
      <c r="H67" s="179">
        <f>H68</f>
        <v>244868</v>
      </c>
      <c r="I67" s="180">
        <f>I68</f>
        <v>372125.91</v>
      </c>
      <c r="J67" s="180">
        <f>J68</f>
        <v>319723.7</v>
      </c>
      <c r="K67" s="180">
        <f>K68</f>
        <v>475822.47</v>
      </c>
      <c r="L67" s="180">
        <f t="shared" ref="L67:N67" si="29">L68</f>
        <v>453289.87</v>
      </c>
      <c r="M67" s="180">
        <f t="shared" si="29"/>
        <v>407979.01</v>
      </c>
      <c r="N67" s="180">
        <f t="shared" si="29"/>
        <v>800000</v>
      </c>
      <c r="O67" s="159">
        <f t="shared" si="17"/>
        <v>4428832.0999999996</v>
      </c>
    </row>
    <row r="68" spans="1:15" ht="26.25" customHeight="1" x14ac:dyDescent="0.25">
      <c r="A68" s="181" t="s">
        <v>342</v>
      </c>
      <c r="B68" s="167">
        <v>163864.79999999999</v>
      </c>
      <c r="C68" s="167">
        <v>157808.26999999999</v>
      </c>
      <c r="D68" s="161">
        <v>166387.84</v>
      </c>
      <c r="E68" s="161">
        <v>183867.7</v>
      </c>
      <c r="F68" s="161">
        <v>457843.66</v>
      </c>
      <c r="G68" s="161">
        <v>225250.87</v>
      </c>
      <c r="H68" s="167">
        <v>244868</v>
      </c>
      <c r="I68" s="176">
        <v>372125.91</v>
      </c>
      <c r="J68" s="176">
        <v>319723.7</v>
      </c>
      <c r="K68" s="176">
        <v>475822.47</v>
      </c>
      <c r="L68" s="176">
        <v>453289.87</v>
      </c>
      <c r="M68" s="176">
        <v>407979.01</v>
      </c>
      <c r="N68" s="176">
        <v>800000</v>
      </c>
      <c r="O68" s="159">
        <f t="shared" si="17"/>
        <v>4428832.0999999996</v>
      </c>
    </row>
    <row r="69" spans="1:15" ht="26.25" customHeight="1" x14ac:dyDescent="0.25">
      <c r="H69" s="185"/>
      <c r="I69" s="186"/>
      <c r="J69" s="186"/>
      <c r="K69" s="186"/>
      <c r="L69" s="187"/>
      <c r="M69" s="187"/>
      <c r="N69" s="187"/>
      <c r="O69" s="187"/>
    </row>
  </sheetData>
  <mergeCells count="1">
    <mergeCell ref="A1:M1"/>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ცვლილება 2016</vt:lpstr>
      <vt:lpstr>ცვლილება დეტალური</vt:lpstr>
      <vt:lpstr>დეტალური შესრულება</vt:lpstr>
      <vt:lpstr>გაწეული ხარჯი სოცი-30.11</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2016-12-08T14:03:59Z</dcterms:modified>
</cp:coreProperties>
</file>